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920" windowHeight="9555" activeTab="2"/>
  </bookViews>
  <sheets>
    <sheet name="Форма 1" sheetId="5" r:id="rId1"/>
    <sheet name="Форма 2" sheetId="4" r:id="rId2"/>
    <sheet name="Форма 3" sheetId="3" r:id="rId3"/>
  </sheets>
  <definedNames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3" l="1"/>
  <c r="Q33" i="3"/>
  <c r="R32" i="3"/>
  <c r="Q32" i="3"/>
  <c r="R31" i="3"/>
  <c r="Q31" i="3"/>
  <c r="R30" i="3"/>
  <c r="Q30" i="3"/>
  <c r="R29" i="3"/>
  <c r="Q29" i="3"/>
  <c r="P32" i="3"/>
  <c r="O32" i="3"/>
  <c r="P31" i="3"/>
  <c r="O31" i="3"/>
  <c r="P30" i="3"/>
  <c r="O30" i="3"/>
  <c r="P29" i="3"/>
  <c r="O29" i="3"/>
  <c r="P28" i="3"/>
  <c r="O28" i="3"/>
  <c r="O27" i="3"/>
  <c r="P27" i="3"/>
  <c r="Q27" i="3"/>
  <c r="R27" i="3"/>
  <c r="R26" i="3"/>
  <c r="Q26" i="3"/>
  <c r="R25" i="3"/>
  <c r="Q25" i="3"/>
  <c r="R24" i="3"/>
  <c r="Q24" i="3"/>
  <c r="O25" i="3"/>
  <c r="P25" i="3"/>
  <c r="P24" i="3"/>
  <c r="O24" i="3"/>
  <c r="R22" i="3"/>
  <c r="Q22" i="3"/>
  <c r="R21" i="3"/>
  <c r="R20" i="3"/>
  <c r="Q21" i="3"/>
  <c r="Q20" i="3"/>
  <c r="P21" i="3"/>
  <c r="O21" i="3"/>
  <c r="P20" i="3"/>
  <c r="O20" i="3"/>
  <c r="H32" i="3"/>
  <c r="G32" i="3"/>
  <c r="H27" i="3"/>
  <c r="G27" i="3"/>
  <c r="H26" i="3"/>
  <c r="G26" i="3"/>
  <c r="K24" i="3"/>
  <c r="J24" i="3"/>
  <c r="I24" i="3"/>
  <c r="H24" i="3"/>
  <c r="G24" i="3"/>
  <c r="K23" i="3"/>
  <c r="J23" i="3"/>
  <c r="I23" i="3"/>
  <c r="L21" i="3"/>
  <c r="K21" i="3"/>
  <c r="J21" i="3"/>
  <c r="I21" i="3"/>
  <c r="H23" i="3"/>
  <c r="G23" i="3"/>
  <c r="H21" i="3"/>
  <c r="G21" i="3"/>
  <c r="H20" i="3"/>
  <c r="G20" i="3"/>
  <c r="I21" i="4"/>
  <c r="H21" i="4"/>
  <c r="G21" i="4"/>
  <c r="F21" i="4"/>
  <c r="H34" i="3" l="1"/>
  <c r="I23" i="4"/>
  <c r="H30" i="4"/>
  <c r="K21" i="4" l="1"/>
  <c r="K23" i="4"/>
  <c r="L23" i="4"/>
  <c r="J23" i="4"/>
  <c r="G29" i="4"/>
  <c r="G30" i="4"/>
  <c r="F30" i="4"/>
  <c r="G28" i="4"/>
  <c r="F28" i="4"/>
  <c r="F29" i="4"/>
  <c r="G25" i="4" l="1"/>
  <c r="N30" i="4"/>
  <c r="M30" i="4"/>
  <c r="L30" i="4"/>
  <c r="K30" i="4"/>
  <c r="J30" i="4"/>
  <c r="I30" i="4"/>
  <c r="K17" i="4"/>
  <c r="J17" i="4"/>
  <c r="G34" i="3" l="1"/>
  <c r="R34" i="3" l="1"/>
  <c r="Q34" i="3"/>
  <c r="P34" i="3"/>
  <c r="O34" i="3"/>
  <c r="N34" i="3"/>
  <c r="M34" i="3"/>
  <c r="L34" i="3"/>
  <c r="K34" i="3"/>
  <c r="J34" i="3"/>
  <c r="I34" i="3"/>
</calcChain>
</file>

<file path=xl/sharedStrings.xml><?xml version="1.0" encoding="utf-8"?>
<sst xmlns="http://schemas.openxmlformats.org/spreadsheetml/2006/main" count="126" uniqueCount="72">
  <si>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</si>
  <si>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</si>
  <si>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</si>
  <si>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</si>
  <si>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</si>
  <si>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</si>
  <si>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</si>
  <si>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</si>
  <si>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</si>
  <si>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</si>
  <si>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</si>
  <si>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</si>
  <si>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</si>
  <si>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</si>
  <si>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</si>
  <si>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</si>
  <si>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</si>
  <si>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</si>
  <si>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</si>
  <si>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</si>
  <si>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</si>
  <si>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</si>
  <si>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</si>
  <si>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</si>
  <si>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</si>
  <si>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</si>
  <si>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</si>
  <si>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</si>
  <si>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</si>
  <si>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</si>
  <si>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Форма 3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</si>
  <si>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</si>
  <si>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</si>
  <si>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</si>
  <si>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</si>
  <si>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</si>
  <si>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</si>
  <si>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</si>
  <si>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ноябрь 2019</t>
  </si>
  <si>
    <t xml:space="preserve"> Форма 2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</si>
  <si>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</si>
  <si>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 xml:space="preserve">  (наименование субъекта естественной монополии)</t>
  </si>
  <si>
    <t>ноябрь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</si>
  <si>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</si>
  <si>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</si>
  <si>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</si>
  <si>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</si>
  <si>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</si>
  <si>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</si>
  <si>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</si>
  <si>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</si>
  <si>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</si>
  <si>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</si>
  <si>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</si>
  <si>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</si>
  <si>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</si>
  <si>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</si>
  <si>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</si>
  <si>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</si>
  <si>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</si>
  <si>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</si>
  <si>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</si>
  <si>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</si>
  <si>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</si>
  <si>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</si>
  <si>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</si>
  <si>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</si>
  <si>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</si>
  <si>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</si>
  <si>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</si>
  <si>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</si>
  <si>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АО "Газпром газораспределение Краснодар"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</si>
</sst>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6" fillId="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7" fontId="1" fillId="0" borderId="0" xfId="0" applyNumberFormat="1" applyFont="1"/>
    <xf numFmtId="1" fontId="6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4" fillId="0" borderId="22" xfId="0" applyFont="1" applyBorder="1" applyAlignment="1"/>
    <xf numFmtId="0" fontId="0" fillId="0" borderId="23" xfId="0" applyBorder="1" applyAlignment="1"/>
    <xf numFmtId="0" fontId="0" fillId="0" borderId="24" xfId="0" applyBorder="1" applyAlignment="1"/>
    <xf numFmtId="0" fontId="6" fillId="2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20" xfId="0" applyFont="1" applyBorder="1" applyAlignment="1"/>
    <xf numFmtId="0" fontId="5" fillId="0" borderId="21" xfId="0" applyFont="1" applyBorder="1" applyAlignment="1"/>
    <xf numFmtId="0" fontId="7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" fontId="6" fillId="0" borderId="2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7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textRotation="90"/>
    </xf>
    <xf numFmtId="0" fontId="6" fillId="2" borderId="8" xfId="0" applyFont="1" applyFill="1" applyBorder="1" applyAlignment="1">
      <alignment horizontal="center" textRotation="90"/>
    </xf>
    <xf numFmtId="0" fontId="6" fillId="2" borderId="38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vertical="top"/>
    </xf>
    <xf numFmtId="0" fontId="6" fillId="2" borderId="39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textRotation="90"/>
    </xf>
    <xf numFmtId="0" fontId="6" fillId="2" borderId="40" xfId="0" applyFont="1" applyFill="1" applyBorder="1" applyAlignment="1">
      <alignment horizontal="center" textRotation="90"/>
    </xf>
    <xf numFmtId="0" fontId="6" fillId="2" borderId="35" xfId="0" applyFont="1" applyFill="1" applyBorder="1" applyAlignment="1">
      <alignment horizontal="center" textRotation="90"/>
    </xf>
    <xf numFmtId="0" fontId="6" fillId="2" borderId="1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textRotation="90"/>
    </xf>
    <xf numFmtId="0" fontId="6" fillId="2" borderId="41" xfId="0" applyFont="1" applyFill="1" applyBorder="1" applyAlignment="1">
      <alignment horizontal="center" textRotation="90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textRotation="90"/>
    </xf>
    <xf numFmtId="0" fontId="6" fillId="2" borderId="13" xfId="0" applyFont="1" applyFill="1" applyBorder="1" applyAlignment="1">
      <alignment horizontal="center" textRotation="90"/>
    </xf>
    <xf numFmtId="0" fontId="6" fillId="2" borderId="3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textRotation="90"/>
    </xf>
    <xf numFmtId="0" fontId="6" fillId="2" borderId="44" xfId="0" applyFont="1" applyFill="1" applyBorder="1" applyAlignment="1">
      <alignment horizontal="center" textRotation="90"/>
    </xf>
    <xf numFmtId="0" fontId="6" fillId="2" borderId="4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left" vertical="center" wrapText="1"/>
    </xf>
    <xf numFmtId="0" fontId="1" fillId="3" borderId="50" xfId="0" applyFont="1" applyFill="1" applyBorder="1"/>
    <xf numFmtId="0" fontId="6" fillId="0" borderId="31" xfId="0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0" fontId="1" fillId="3" borderId="5" xfId="0" applyFont="1" applyFill="1" applyBorder="1"/>
    <xf numFmtId="0" fontId="6" fillId="0" borderId="3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textRotation="90"/>
    </xf>
    <xf numFmtId="0" fontId="1" fillId="0" borderId="51" xfId="0" applyFont="1" applyBorder="1" applyAlignment="1">
      <alignment horizontal="left" vertical="center" wrapText="1"/>
    </xf>
    <xf numFmtId="0" fontId="1" fillId="3" borderId="52" xfId="0" applyFont="1" applyFill="1" applyBorder="1" applyAlignment="1">
      <alignment horizontal="left" vertical="center" wrapText="1"/>
    </xf>
    <xf numFmtId="1" fontId="6" fillId="0" borderId="48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2" fontId="6" fillId="0" borderId="33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0" fontId="1" fillId="3" borderId="48" xfId="0" applyFont="1" applyFill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/>
    <xf numFmtId="0" fontId="1" fillId="0" borderId="59" xfId="0" applyFont="1" applyBorder="1" applyAlignment="1"/>
    <xf numFmtId="0" fontId="1" fillId="0" borderId="60" xfId="0" applyFont="1" applyBorder="1" applyAlignment="1"/>
    <xf numFmtId="3" fontId="6" fillId="0" borderId="61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N25" sqref="N2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3" t="s">
        <v>35</v>
      </c>
    </row>
    <row r="2" spans="2:17" x14ac:dyDescent="0.25">
      <c r="K2" s="4" t="s">
        <v>31</v>
      </c>
    </row>
    <row r="3" spans="2:17" x14ac:dyDescent="0.25">
      <c r="K3" s="3" t="s">
        <v>32</v>
      </c>
    </row>
    <row r="4" spans="2:17" x14ac:dyDescent="0.25">
      <c r="H4" s="3"/>
      <c r="I4" s="25"/>
      <c r="K4" s="3" t="s">
        <v>33</v>
      </c>
    </row>
    <row r="5" spans="2:17" x14ac:dyDescent="0.25">
      <c r="K5" s="3" t="s">
        <v>34</v>
      </c>
    </row>
    <row r="6" spans="2:17" x14ac:dyDescent="0.25">
      <c r="K6" s="3" t="s">
        <v>51</v>
      </c>
    </row>
    <row r="8" spans="2:17" ht="44.25" customHeight="1" x14ac:dyDescent="0.25">
      <c r="B8" s="37" t="s">
        <v>52</v>
      </c>
      <c r="C8" s="38"/>
      <c r="D8" s="38"/>
      <c r="E8" s="38"/>
      <c r="F8" s="38"/>
      <c r="G8" s="38"/>
      <c r="H8" s="38"/>
      <c r="I8" s="38"/>
      <c r="J8" s="38"/>
      <c r="K8" s="39"/>
    </row>
    <row r="9" spans="2:17" ht="19.5" customHeight="1" x14ac:dyDescent="0.25">
      <c r="B9" s="40" t="s">
        <v>53</v>
      </c>
      <c r="C9" s="41"/>
      <c r="D9" s="41"/>
      <c r="E9" s="41"/>
      <c r="F9" s="41"/>
      <c r="G9" s="41"/>
      <c r="H9" s="41"/>
      <c r="I9" s="41"/>
      <c r="J9" s="41"/>
      <c r="K9" s="42"/>
    </row>
    <row r="10" spans="2:17" ht="15.75" customHeight="1" x14ac:dyDescent="0.3">
      <c r="B10" s="43" t="s">
        <v>54</v>
      </c>
      <c r="C10" s="44"/>
      <c r="D10" s="44"/>
      <c r="E10" s="44"/>
      <c r="F10" s="44"/>
      <c r="G10" s="44"/>
      <c r="H10" s="44"/>
      <c r="I10" s="44"/>
      <c r="J10" s="44"/>
      <c r="K10" s="45"/>
    </row>
    <row r="11" spans="2:17" ht="18" x14ac:dyDescent="0.25">
      <c r="B11" s="46" t="s">
        <v>55</v>
      </c>
      <c r="C11" s="47"/>
      <c r="D11" s="47"/>
      <c r="E11" s="47"/>
      <c r="F11" s="47"/>
      <c r="G11" s="47"/>
      <c r="H11" s="47"/>
      <c r="I11" s="47"/>
      <c r="J11" s="47"/>
      <c r="K11" s="48"/>
    </row>
    <row r="12" spans="2:17" ht="18" x14ac:dyDescent="0.25">
      <c r="B12" s="26"/>
      <c r="C12" s="27"/>
      <c r="D12" s="27"/>
      <c r="E12" s="27"/>
      <c r="F12" s="27"/>
      <c r="G12" s="27"/>
      <c r="H12" s="27"/>
      <c r="I12" s="27"/>
      <c r="J12" s="27"/>
      <c r="K12" s="27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31">
        <v>43770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36" t="s">
        <v>56</v>
      </c>
      <c r="C15" s="36" t="s">
        <v>57</v>
      </c>
      <c r="D15" s="36"/>
      <c r="E15" s="36" t="s">
        <v>58</v>
      </c>
      <c r="F15" s="36"/>
      <c r="G15" s="36"/>
      <c r="H15" s="36" t="s">
        <v>59</v>
      </c>
      <c r="I15" s="36"/>
      <c r="J15" s="36" t="s">
        <v>60</v>
      </c>
      <c r="K15" s="36"/>
      <c r="L15" s="28"/>
      <c r="M15" s="28"/>
      <c r="N15" s="28"/>
      <c r="O15" s="28"/>
      <c r="P15" s="28"/>
      <c r="Q15" s="29"/>
    </row>
    <row r="16" spans="2:17" ht="70.5" customHeight="1" x14ac:dyDescent="0.25">
      <c r="B16" s="36"/>
      <c r="C16" s="36" t="s">
        <v>61</v>
      </c>
      <c r="D16" s="36" t="s">
        <v>62</v>
      </c>
      <c r="E16" s="36" t="s">
        <v>63</v>
      </c>
      <c r="F16" s="36"/>
      <c r="G16" s="36" t="s">
        <v>64</v>
      </c>
      <c r="H16" s="36" t="s">
        <v>65</v>
      </c>
      <c r="I16" s="36" t="s">
        <v>66</v>
      </c>
      <c r="J16" s="36" t="s">
        <v>67</v>
      </c>
      <c r="K16" s="36" t="s">
        <v>68</v>
      </c>
      <c r="L16" s="28"/>
      <c r="M16" s="28"/>
      <c r="N16" s="28"/>
      <c r="O16" s="28"/>
      <c r="P16" s="28"/>
      <c r="Q16" s="29"/>
    </row>
    <row r="17" spans="2:16" ht="64.5" customHeight="1" x14ac:dyDescent="0.25">
      <c r="B17" s="36"/>
      <c r="C17" s="36"/>
      <c r="D17" s="36"/>
      <c r="E17" s="30" t="s">
        <v>69</v>
      </c>
      <c r="F17" s="30" t="s">
        <v>70</v>
      </c>
      <c r="G17" s="36"/>
      <c r="H17" s="36"/>
      <c r="I17" s="36"/>
      <c r="J17" s="36"/>
      <c r="K17" s="36"/>
      <c r="L17" s="1"/>
      <c r="M17" s="1"/>
      <c r="N17" s="1"/>
      <c r="O17" s="1"/>
      <c r="P17" s="1"/>
    </row>
    <row r="18" spans="2:16" x14ac:dyDescent="0.25"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  <c r="K18" s="5">
        <v>10</v>
      </c>
      <c r="L18" s="1"/>
      <c r="M18" s="1"/>
      <c r="N18" s="1"/>
      <c r="O18" s="1"/>
      <c r="P18" s="1"/>
    </row>
    <row r="19" spans="2:16" x14ac:dyDescent="0.25"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1"/>
      <c r="M19" s="1"/>
      <c r="N19" s="1"/>
      <c r="O19" s="1"/>
      <c r="P19" s="1"/>
    </row>
    <row r="20" spans="2:16" x14ac:dyDescent="0.25"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"/>
      <c r="M20" s="1"/>
      <c r="N20" s="1"/>
      <c r="O20" s="1"/>
      <c r="P20" s="1"/>
    </row>
    <row r="21" spans="2:16" x14ac:dyDescent="0.25"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"/>
      <c r="M21" s="1"/>
      <c r="N21" s="1"/>
      <c r="O21" s="1"/>
      <c r="P21" s="1"/>
    </row>
    <row r="22" spans="2:16" x14ac:dyDescent="0.25"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"/>
      <c r="M22" s="1"/>
      <c r="N22" s="1"/>
      <c r="O22" s="1"/>
      <c r="P22" s="1"/>
    </row>
    <row r="23" spans="2:16" x14ac:dyDescent="0.25"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B8:K8"/>
    <mergeCell ref="B9:K9"/>
    <mergeCell ref="B10:K10"/>
    <mergeCell ref="B11:K11"/>
    <mergeCell ref="B15:B17"/>
    <mergeCell ref="C15:D15"/>
    <mergeCell ref="E15:G15"/>
    <mergeCell ref="H15:I15"/>
    <mergeCell ref="J15:K15"/>
    <mergeCell ref="C16:C17"/>
    <mergeCell ref="K16:K17"/>
    <mergeCell ref="D16:D17"/>
    <mergeCell ref="E16:F16"/>
    <mergeCell ref="G16:G17"/>
    <mergeCell ref="H16:H17"/>
    <mergeCell ref="I16:I17"/>
    <mergeCell ref="J16:J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view="pageBreakPreview" topLeftCell="A11" zoomScaleNormal="100" zoomScaleSheetLayoutView="100" workbookViewId="0">
      <selection activeCell="B16" sqref="B16:B19"/>
    </sheetView>
  </sheetViews>
  <sheetFormatPr defaultRowHeight="15" x14ac:dyDescent="0.25"/>
  <cols>
    <col min="2" max="2" width="9.140625" style="2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3" t="s">
        <v>35</v>
      </c>
    </row>
    <row r="2" spans="2:14" x14ac:dyDescent="0.25">
      <c r="N2" s="4" t="s">
        <v>31</v>
      </c>
    </row>
    <row r="3" spans="2:14" x14ac:dyDescent="0.25">
      <c r="N3" s="3" t="s">
        <v>32</v>
      </c>
    </row>
    <row r="4" spans="2:14" x14ac:dyDescent="0.25">
      <c r="K4" s="3"/>
      <c r="N4" s="3" t="s">
        <v>33</v>
      </c>
    </row>
    <row r="5" spans="2:14" x14ac:dyDescent="0.25">
      <c r="N5" s="3" t="s">
        <v>34</v>
      </c>
    </row>
    <row r="6" spans="2:14" x14ac:dyDescent="0.25">
      <c r="N6" s="3" t="s">
        <v>39</v>
      </c>
    </row>
    <row r="8" spans="2:14" x14ac:dyDescent="0.25">
      <c r="B8" s="1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37" t="s">
        <v>40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</row>
    <row r="10" spans="2:14" ht="18" x14ac:dyDescent="0.25">
      <c r="B10" s="40" t="s">
        <v>41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2:14" ht="18.75" x14ac:dyDescent="0.3">
      <c r="B11" s="54" t="s">
        <v>37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2:14" ht="18" x14ac:dyDescent="0.25">
      <c r="B12" s="57" t="s">
        <v>14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</row>
    <row r="13" spans="2:14" ht="18" x14ac:dyDescent="0.25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5.75" x14ac:dyDescent="0.25">
      <c r="B14" s="16"/>
      <c r="C14" s="1"/>
      <c r="D14" s="1"/>
      <c r="E14" s="1"/>
      <c r="F14" s="1"/>
      <c r="G14" s="1"/>
      <c r="H14" s="1"/>
      <c r="I14" s="1"/>
      <c r="J14" s="1"/>
      <c r="K14" s="1"/>
      <c r="L14" s="1"/>
      <c r="M14" s="17" t="s">
        <v>42</v>
      </c>
      <c r="N14" s="17">
        <v>2019</v>
      </c>
    </row>
    <row r="15" spans="2:14" ht="19.5" x14ac:dyDescent="0.35">
      <c r="B15" s="16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49" t="s">
        <v>0</v>
      </c>
      <c r="C16" s="49" t="s">
        <v>1</v>
      </c>
      <c r="D16" s="49"/>
      <c r="E16" s="49"/>
      <c r="F16" s="49" t="s">
        <v>43</v>
      </c>
      <c r="G16" s="49"/>
      <c r="H16" s="49" t="s">
        <v>44</v>
      </c>
      <c r="I16" s="49"/>
      <c r="J16" s="49" t="s">
        <v>45</v>
      </c>
      <c r="K16" s="49"/>
      <c r="L16" s="49"/>
      <c r="M16" s="49"/>
      <c r="N16" s="49"/>
    </row>
    <row r="17" spans="2:14" x14ac:dyDescent="0.25">
      <c r="B17" s="49"/>
      <c r="C17" s="49"/>
      <c r="D17" s="49"/>
      <c r="E17" s="49"/>
      <c r="F17" s="49" t="s">
        <v>2</v>
      </c>
      <c r="G17" s="49" t="s">
        <v>3</v>
      </c>
      <c r="H17" s="49" t="s">
        <v>2</v>
      </c>
      <c r="I17" s="49" t="s">
        <v>3</v>
      </c>
      <c r="J17" s="49" t="str">
        <f>F17</f>
        <v>количество</v>
      </c>
      <c r="K17" s="49" t="str">
        <f>I17</f>
        <v>объем, м3/час</v>
      </c>
      <c r="L17" s="49" t="s">
        <v>46</v>
      </c>
      <c r="M17" s="49"/>
      <c r="N17" s="49"/>
    </row>
    <row r="18" spans="2:14" ht="42.75" x14ac:dyDescent="0.25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8" t="s">
        <v>47</v>
      </c>
      <c r="M18" s="8" t="s">
        <v>48</v>
      </c>
      <c r="N18" s="8" t="s">
        <v>4</v>
      </c>
    </row>
    <row r="19" spans="2:14" x14ac:dyDescent="0.25">
      <c r="B19" s="49"/>
      <c r="C19" s="49">
        <v>1</v>
      </c>
      <c r="D19" s="49"/>
      <c r="E19" s="49"/>
      <c r="F19" s="8">
        <v>2</v>
      </c>
      <c r="G19" s="8">
        <v>3</v>
      </c>
      <c r="H19" s="8">
        <v>4</v>
      </c>
      <c r="I19" s="8">
        <v>5</v>
      </c>
      <c r="J19" s="8">
        <v>6</v>
      </c>
      <c r="K19" s="8">
        <v>7</v>
      </c>
      <c r="L19" s="8">
        <v>8</v>
      </c>
      <c r="M19" s="8">
        <v>9</v>
      </c>
      <c r="N19" s="8">
        <v>10</v>
      </c>
    </row>
    <row r="20" spans="2:14" x14ac:dyDescent="0.25">
      <c r="B20" s="5">
        <v>1</v>
      </c>
      <c r="C20" s="62" t="s">
        <v>49</v>
      </c>
      <c r="D20" s="62"/>
      <c r="E20" s="62"/>
      <c r="F20" s="19"/>
      <c r="G20" s="19"/>
      <c r="H20" s="19"/>
      <c r="I20" s="19"/>
      <c r="J20" s="19"/>
      <c r="K20" s="19"/>
      <c r="L20" s="19"/>
      <c r="M20" s="19"/>
      <c r="N20" s="19"/>
    </row>
    <row r="21" spans="2:14" x14ac:dyDescent="0.25">
      <c r="B21" s="5">
        <v>2</v>
      </c>
      <c r="C21" s="63" t="s">
        <v>5</v>
      </c>
      <c r="D21" s="64" t="s">
        <v>8</v>
      </c>
      <c r="E21" s="20" t="s">
        <v>10</v>
      </c>
      <c r="F21" s="60">
        <f>264+1</f>
        <v>265</v>
      </c>
      <c r="G21" s="60">
        <f>1335.8+5</f>
        <v>1340.8</v>
      </c>
      <c r="H21" s="60">
        <f>33+22+3+3+25+41+55+1</f>
        <v>183</v>
      </c>
      <c r="I21" s="60">
        <f>153+112+11.7+13.7+119+141+225+5</f>
        <v>780.4</v>
      </c>
      <c r="J21" s="60">
        <v>22</v>
      </c>
      <c r="K21" s="60">
        <f>178.5+30</f>
        <v>208.5</v>
      </c>
      <c r="L21" s="60">
        <v>9</v>
      </c>
      <c r="M21" s="60">
        <v>0</v>
      </c>
      <c r="N21" s="60">
        <v>13</v>
      </c>
    </row>
    <row r="22" spans="2:14" ht="30" x14ac:dyDescent="0.25">
      <c r="B22" s="5">
        <v>3</v>
      </c>
      <c r="C22" s="63"/>
      <c r="D22" s="64"/>
      <c r="E22" s="6" t="s">
        <v>11</v>
      </c>
      <c r="F22" s="61"/>
      <c r="G22" s="61"/>
      <c r="H22" s="61"/>
      <c r="I22" s="61"/>
      <c r="J22" s="61"/>
      <c r="K22" s="61"/>
      <c r="L22" s="61"/>
      <c r="M22" s="61"/>
      <c r="N22" s="61"/>
    </row>
    <row r="23" spans="2:14" x14ac:dyDescent="0.25">
      <c r="B23" s="5">
        <v>4</v>
      </c>
      <c r="C23" s="63"/>
      <c r="D23" s="66" t="s">
        <v>9</v>
      </c>
      <c r="E23" s="20" t="s">
        <v>10</v>
      </c>
      <c r="F23" s="60">
        <v>49</v>
      </c>
      <c r="G23" s="60">
        <v>373</v>
      </c>
      <c r="H23" s="60">
        <v>8</v>
      </c>
      <c r="I23" s="60">
        <f>3.5+5+26.04+10.5+67</f>
        <v>112.03999999999999</v>
      </c>
      <c r="J23" s="60">
        <f>L23+M23+N23</f>
        <v>4</v>
      </c>
      <c r="K23" s="60">
        <f>3.78+32.7+13.86+12.86+12.86+49</f>
        <v>125.06</v>
      </c>
      <c r="L23" s="60">
        <f>1+1</f>
        <v>2</v>
      </c>
      <c r="M23" s="60">
        <v>0</v>
      </c>
      <c r="N23" s="60">
        <v>2</v>
      </c>
    </row>
    <row r="24" spans="2:14" ht="30" x14ac:dyDescent="0.25">
      <c r="B24" s="5">
        <v>5</v>
      </c>
      <c r="C24" s="63"/>
      <c r="D24" s="66"/>
      <c r="E24" s="21" t="s">
        <v>11</v>
      </c>
      <c r="F24" s="61"/>
      <c r="G24" s="61"/>
      <c r="H24" s="61"/>
      <c r="I24" s="61"/>
      <c r="J24" s="61"/>
      <c r="K24" s="61"/>
      <c r="L24" s="61"/>
      <c r="M24" s="61"/>
      <c r="N24" s="61"/>
    </row>
    <row r="25" spans="2:14" ht="30" x14ac:dyDescent="0.25">
      <c r="B25" s="5">
        <v>6</v>
      </c>
      <c r="C25" s="63" t="s">
        <v>6</v>
      </c>
      <c r="D25" s="6" t="s">
        <v>8</v>
      </c>
      <c r="E25" s="6" t="s">
        <v>11</v>
      </c>
      <c r="F25" s="32">
        <v>1</v>
      </c>
      <c r="G25" s="32">
        <f>61.44</f>
        <v>61.44</v>
      </c>
      <c r="H25" s="32">
        <v>1</v>
      </c>
      <c r="I25" s="32">
        <v>61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</row>
    <row r="26" spans="2:14" ht="30" x14ac:dyDescent="0.25">
      <c r="B26" s="5">
        <v>7</v>
      </c>
      <c r="C26" s="63"/>
      <c r="D26" s="6" t="s">
        <v>9</v>
      </c>
      <c r="E26" s="6" t="s">
        <v>11</v>
      </c>
      <c r="F26" s="33">
        <v>7</v>
      </c>
      <c r="G26" s="33">
        <v>832.7</v>
      </c>
      <c r="H26" s="32">
        <v>2</v>
      </c>
      <c r="I26" s="32">
        <v>206</v>
      </c>
      <c r="J26" s="32">
        <v>1</v>
      </c>
      <c r="K26" s="32">
        <v>832.7</v>
      </c>
      <c r="L26" s="32">
        <v>0</v>
      </c>
      <c r="M26" s="32">
        <v>0</v>
      </c>
      <c r="N26" s="32">
        <v>1</v>
      </c>
    </row>
    <row r="27" spans="2:14" ht="30" x14ac:dyDescent="0.25">
      <c r="B27" s="5">
        <v>8</v>
      </c>
      <c r="C27" s="63" t="s">
        <v>7</v>
      </c>
      <c r="D27" s="6" t="s">
        <v>8</v>
      </c>
      <c r="E27" s="6" t="s">
        <v>11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/>
    </row>
    <row r="28" spans="2:14" ht="30" x14ac:dyDescent="0.25">
      <c r="B28" s="5">
        <v>9</v>
      </c>
      <c r="C28" s="63"/>
      <c r="D28" s="6" t="s">
        <v>9</v>
      </c>
      <c r="E28" s="6" t="s">
        <v>11</v>
      </c>
      <c r="F28" s="32">
        <f>2+4</f>
        <v>6</v>
      </c>
      <c r="G28" s="32">
        <f>1510+1232.4</f>
        <v>2742.4</v>
      </c>
      <c r="H28" s="32">
        <v>0</v>
      </c>
      <c r="I28" s="32">
        <v>0</v>
      </c>
      <c r="J28" s="32">
        <v>1</v>
      </c>
      <c r="K28" s="32">
        <v>348</v>
      </c>
      <c r="L28" s="32">
        <v>0</v>
      </c>
      <c r="M28" s="32">
        <v>0</v>
      </c>
      <c r="N28" s="32">
        <v>1</v>
      </c>
    </row>
    <row r="29" spans="2:14" x14ac:dyDescent="0.25">
      <c r="B29" s="5">
        <v>10</v>
      </c>
      <c r="C29" s="67" t="s">
        <v>12</v>
      </c>
      <c r="D29" s="67"/>
      <c r="E29" s="67"/>
      <c r="F29" s="32">
        <f>1+1</f>
        <v>2</v>
      </c>
      <c r="G29" s="32">
        <f>1490+2500</f>
        <v>3990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</row>
    <row r="30" spans="2:14" x14ac:dyDescent="0.25">
      <c r="B30" s="5">
        <v>11</v>
      </c>
      <c r="C30" s="67" t="s">
        <v>13</v>
      </c>
      <c r="D30" s="67"/>
      <c r="E30" s="67"/>
      <c r="F30" s="7">
        <f>F21+F23+F25+F26+F27+F28+F29</f>
        <v>330</v>
      </c>
      <c r="G30" s="32">
        <f>G21+G23+G25+G26+G27+G28+G29</f>
        <v>9340.34</v>
      </c>
      <c r="H30" s="32">
        <f>H21+H23+H25+H26+H27+H28+H29</f>
        <v>194</v>
      </c>
      <c r="I30" s="32">
        <f t="shared" ref="I30:N30" si="0">I21+I23+I25+I26+I27+I28+I29</f>
        <v>1159.44</v>
      </c>
      <c r="J30" s="7">
        <f t="shared" si="0"/>
        <v>28</v>
      </c>
      <c r="K30" s="32">
        <f t="shared" si="0"/>
        <v>1514.26</v>
      </c>
      <c r="L30" s="7">
        <f t="shared" si="0"/>
        <v>11</v>
      </c>
      <c r="M30" s="7">
        <f t="shared" si="0"/>
        <v>0</v>
      </c>
      <c r="N30" s="7">
        <f t="shared" si="0"/>
        <v>17</v>
      </c>
    </row>
    <row r="31" spans="2:14" x14ac:dyDescent="0.25">
      <c r="B31" s="5">
        <v>12</v>
      </c>
      <c r="C31" s="65" t="s">
        <v>50</v>
      </c>
      <c r="D31" s="65"/>
      <c r="E31" s="65"/>
      <c r="F31" s="19"/>
      <c r="G31" s="19"/>
      <c r="H31" s="19"/>
      <c r="I31" s="19"/>
      <c r="J31" s="19"/>
      <c r="K31" s="19"/>
      <c r="L31" s="19"/>
      <c r="M31" s="19"/>
      <c r="N31" s="19"/>
    </row>
  </sheetData>
  <mergeCells count="44">
    <mergeCell ref="N23:N24"/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H21:H22"/>
    <mergeCell ref="I21:I22"/>
    <mergeCell ref="J21:J22"/>
    <mergeCell ref="K21:K22"/>
    <mergeCell ref="L21:L22"/>
    <mergeCell ref="M21:M22"/>
    <mergeCell ref="C19:E19"/>
    <mergeCell ref="C20:E20"/>
    <mergeCell ref="C21:C24"/>
    <mergeCell ref="D21:D22"/>
    <mergeCell ref="F21:F22"/>
    <mergeCell ref="G21:G22"/>
    <mergeCell ref="L17:N17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K17:K18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9"/>
  <sheetViews>
    <sheetView tabSelected="1" view="pageBreakPreview" topLeftCell="B1" zoomScale="60" zoomScaleNormal="100" workbookViewId="0">
      <selection activeCell="W14" sqref="W14"/>
    </sheetView>
  </sheetViews>
  <sheetFormatPr defaultRowHeight="15" x14ac:dyDescent="0.25"/>
  <cols>
    <col min="2" max="2" width="9.140625" style="2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11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6" max="16" width="9.140625" customWidth="1"/>
    <col min="17" max="17" width="10.28515625" customWidth="1"/>
  </cols>
  <sheetData>
    <row r="1" spans="3:18" x14ac:dyDescent="0.25">
      <c r="C1" s="2"/>
      <c r="R1" s="3" t="s">
        <v>35</v>
      </c>
    </row>
    <row r="2" spans="3:18" ht="30" x14ac:dyDescent="0.25">
      <c r="C2" s="2"/>
      <c r="R2" s="4" t="s">
        <v>31</v>
      </c>
    </row>
    <row r="3" spans="3:18" x14ac:dyDescent="0.25">
      <c r="C3" s="2"/>
      <c r="N3" s="1"/>
      <c r="R3" s="3" t="s">
        <v>32</v>
      </c>
    </row>
    <row r="4" spans="3:18" x14ac:dyDescent="0.25">
      <c r="C4" s="2"/>
      <c r="N4" s="3"/>
      <c r="R4" s="3" t="s">
        <v>33</v>
      </c>
    </row>
    <row r="5" spans="3:18" x14ac:dyDescent="0.25">
      <c r="C5" s="2"/>
      <c r="R5" s="3" t="s">
        <v>34</v>
      </c>
    </row>
    <row r="6" spans="3:18" x14ac:dyDescent="0.25">
      <c r="C6" s="2"/>
      <c r="R6" s="3" t="s">
        <v>30</v>
      </c>
    </row>
    <row r="7" spans="3:18" x14ac:dyDescent="0.25">
      <c r="C7" s="2"/>
    </row>
    <row r="8" spans="3:18" ht="45.75" customHeight="1" x14ac:dyDescent="0.25">
      <c r="C8" s="74" t="s">
        <v>71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</row>
    <row r="9" spans="3:18" ht="22.5" customHeight="1" x14ac:dyDescent="0.25">
      <c r="C9" s="77" t="s">
        <v>29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</row>
    <row r="10" spans="3:18" ht="22.5" customHeight="1" x14ac:dyDescent="0.3">
      <c r="C10" s="68" t="s">
        <v>37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9"/>
      <c r="Q10" s="9"/>
      <c r="R10" s="10"/>
    </row>
    <row r="11" spans="3:18" ht="16.5" customHeight="1" x14ac:dyDescent="0.25">
      <c r="C11" s="70" t="s">
        <v>14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11"/>
      <c r="Q11" s="11"/>
      <c r="R11" s="12"/>
    </row>
    <row r="12" spans="3:18" ht="16.5" customHeight="1" x14ac:dyDescent="0.25"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9"/>
      <c r="Q12" s="9"/>
      <c r="R12" s="9"/>
    </row>
    <row r="13" spans="3:18" x14ac:dyDescent="0.25">
      <c r="C13" s="2"/>
      <c r="Q13" s="86" t="s">
        <v>38</v>
      </c>
      <c r="R13" s="86"/>
    </row>
    <row r="14" spans="3:18" ht="12" customHeight="1" thickBot="1" x14ac:dyDescent="0.3">
      <c r="C14" s="2"/>
      <c r="Q14" s="15"/>
      <c r="R14" s="15"/>
    </row>
    <row r="15" spans="3:18" ht="42" customHeight="1" x14ac:dyDescent="0.25">
      <c r="C15" s="89" t="s">
        <v>0</v>
      </c>
      <c r="D15" s="90" t="s">
        <v>1</v>
      </c>
      <c r="E15" s="91"/>
      <c r="F15" s="92"/>
      <c r="G15" s="93" t="s">
        <v>19</v>
      </c>
      <c r="H15" s="94"/>
      <c r="I15" s="95" t="s">
        <v>20</v>
      </c>
      <c r="J15" s="96"/>
      <c r="K15" s="96"/>
      <c r="L15" s="96"/>
      <c r="M15" s="96"/>
      <c r="N15" s="97"/>
      <c r="O15" s="94" t="s">
        <v>21</v>
      </c>
      <c r="P15" s="98"/>
      <c r="Q15" s="93" t="s">
        <v>22</v>
      </c>
      <c r="R15" s="98"/>
    </row>
    <row r="16" spans="3:18" ht="15" customHeight="1" x14ac:dyDescent="0.25">
      <c r="C16" s="99"/>
      <c r="D16" s="82"/>
      <c r="E16" s="83"/>
      <c r="F16" s="100"/>
      <c r="G16" s="101" t="s">
        <v>2</v>
      </c>
      <c r="H16" s="102" t="s">
        <v>3</v>
      </c>
      <c r="I16" s="103" t="s">
        <v>2</v>
      </c>
      <c r="J16" s="104" t="s">
        <v>3</v>
      </c>
      <c r="K16" s="105" t="s">
        <v>18</v>
      </c>
      <c r="L16" s="105"/>
      <c r="M16" s="105"/>
      <c r="N16" s="106"/>
      <c r="O16" s="107" t="s">
        <v>2</v>
      </c>
      <c r="P16" s="108" t="s">
        <v>3</v>
      </c>
      <c r="Q16" s="101" t="s">
        <v>2</v>
      </c>
      <c r="R16" s="108" t="s">
        <v>3</v>
      </c>
    </row>
    <row r="17" spans="3:18" ht="15" customHeight="1" x14ac:dyDescent="0.25">
      <c r="C17" s="99"/>
      <c r="D17" s="82"/>
      <c r="E17" s="83"/>
      <c r="F17" s="100"/>
      <c r="G17" s="109"/>
      <c r="H17" s="110"/>
      <c r="I17" s="103"/>
      <c r="J17" s="104"/>
      <c r="K17" s="49" t="s">
        <v>17</v>
      </c>
      <c r="L17" s="111" t="s">
        <v>4</v>
      </c>
      <c r="M17" s="111"/>
      <c r="N17" s="112"/>
      <c r="O17" s="113"/>
      <c r="P17" s="114"/>
      <c r="Q17" s="109"/>
      <c r="R17" s="114"/>
    </row>
    <row r="18" spans="3:18" ht="87" customHeight="1" x14ac:dyDescent="0.25">
      <c r="C18" s="99"/>
      <c r="D18" s="84"/>
      <c r="E18" s="85"/>
      <c r="F18" s="115"/>
      <c r="G18" s="116"/>
      <c r="H18" s="117"/>
      <c r="I18" s="103"/>
      <c r="J18" s="104"/>
      <c r="K18" s="49"/>
      <c r="L18" s="22" t="s">
        <v>15</v>
      </c>
      <c r="M18" s="22" t="s">
        <v>36</v>
      </c>
      <c r="N18" s="118" t="s">
        <v>16</v>
      </c>
      <c r="O18" s="119"/>
      <c r="P18" s="120"/>
      <c r="Q18" s="116"/>
      <c r="R18" s="120"/>
    </row>
    <row r="19" spans="3:18" s="2" customFormat="1" ht="15.75" thickBot="1" x14ac:dyDescent="0.3">
      <c r="C19" s="99"/>
      <c r="D19" s="80">
        <v>1</v>
      </c>
      <c r="E19" s="81"/>
      <c r="F19" s="121"/>
      <c r="G19" s="122">
        <v>2</v>
      </c>
      <c r="H19" s="23">
        <v>3</v>
      </c>
      <c r="I19" s="123">
        <v>4</v>
      </c>
      <c r="J19" s="124">
        <v>5</v>
      </c>
      <c r="K19" s="124">
        <v>6</v>
      </c>
      <c r="L19" s="124">
        <v>7</v>
      </c>
      <c r="M19" s="124">
        <v>8</v>
      </c>
      <c r="N19" s="125">
        <v>9</v>
      </c>
      <c r="O19" s="24">
        <v>10</v>
      </c>
      <c r="P19" s="126">
        <v>11</v>
      </c>
      <c r="Q19" s="122">
        <v>12</v>
      </c>
      <c r="R19" s="126">
        <v>13</v>
      </c>
    </row>
    <row r="20" spans="3:18" ht="27" customHeight="1" x14ac:dyDescent="0.25">
      <c r="C20" s="127">
        <v>1</v>
      </c>
      <c r="D20" s="128" t="s">
        <v>5</v>
      </c>
      <c r="E20" s="129" t="s">
        <v>8</v>
      </c>
      <c r="F20" s="130" t="s">
        <v>10</v>
      </c>
      <c r="G20" s="131">
        <f>640+18</f>
        <v>658</v>
      </c>
      <c r="H20" s="132">
        <f>2523.05+90</f>
        <v>2613.0500000000002</v>
      </c>
      <c r="I20" s="133">
        <v>75</v>
      </c>
      <c r="J20" s="134">
        <v>347.7</v>
      </c>
      <c r="K20" s="134">
        <v>30</v>
      </c>
      <c r="L20" s="134">
        <v>10</v>
      </c>
      <c r="M20" s="134">
        <v>32</v>
      </c>
      <c r="N20" s="135">
        <v>0</v>
      </c>
      <c r="O20" s="131">
        <f>379+8</f>
        <v>387</v>
      </c>
      <c r="P20" s="132">
        <f>1643.54+40</f>
        <v>1683.54</v>
      </c>
      <c r="Q20" s="136">
        <f>634+19</f>
        <v>653</v>
      </c>
      <c r="R20" s="132">
        <f>2826.86+95</f>
        <v>2921.86</v>
      </c>
    </row>
    <row r="21" spans="3:18" ht="30.75" customHeight="1" x14ac:dyDescent="0.25">
      <c r="C21" s="137">
        <v>2</v>
      </c>
      <c r="D21" s="87"/>
      <c r="E21" s="73"/>
      <c r="F21" s="138" t="s">
        <v>11</v>
      </c>
      <c r="G21" s="139">
        <f>436+84</f>
        <v>520</v>
      </c>
      <c r="H21" s="140">
        <f>2074.91+460</f>
        <v>2534.91</v>
      </c>
      <c r="I21" s="133">
        <f>29+4</f>
        <v>33</v>
      </c>
      <c r="J21" s="32">
        <f>63.06+20</f>
        <v>83.06</v>
      </c>
      <c r="K21" s="7">
        <f>20+3</f>
        <v>23</v>
      </c>
      <c r="L21" s="7">
        <f>5+1</f>
        <v>6</v>
      </c>
      <c r="M21" s="7">
        <v>4</v>
      </c>
      <c r="N21" s="141">
        <v>0</v>
      </c>
      <c r="O21" s="139">
        <f>349+52</f>
        <v>401</v>
      </c>
      <c r="P21" s="140">
        <f>1607.56+291</f>
        <v>1898.56</v>
      </c>
      <c r="Q21" s="142">
        <f>447+80</f>
        <v>527</v>
      </c>
      <c r="R21" s="140">
        <f>1801.824+470</f>
        <v>2271.8240000000001</v>
      </c>
    </row>
    <row r="22" spans="3:18" ht="21.75" customHeight="1" x14ac:dyDescent="0.25">
      <c r="C22" s="137">
        <v>3</v>
      </c>
      <c r="D22" s="87"/>
      <c r="E22" s="72" t="s">
        <v>9</v>
      </c>
      <c r="F22" s="143" t="s">
        <v>10</v>
      </c>
      <c r="G22" s="139">
        <v>22</v>
      </c>
      <c r="H22" s="140">
        <v>386.52</v>
      </c>
      <c r="I22" s="133">
        <v>0</v>
      </c>
      <c r="J22" s="7">
        <v>0</v>
      </c>
      <c r="K22" s="7">
        <v>0</v>
      </c>
      <c r="L22" s="7">
        <v>0</v>
      </c>
      <c r="M22" s="7">
        <v>0</v>
      </c>
      <c r="N22" s="141">
        <v>0</v>
      </c>
      <c r="O22" s="139">
        <v>1</v>
      </c>
      <c r="P22" s="140">
        <v>14.71</v>
      </c>
      <c r="Q22" s="139">
        <f>2+1</f>
        <v>3</v>
      </c>
      <c r="R22" s="144">
        <f>7.1+5</f>
        <v>12.1</v>
      </c>
    </row>
    <row r="23" spans="3:18" ht="29.25" customHeight="1" thickBot="1" x14ac:dyDescent="0.3">
      <c r="C23" s="145">
        <v>4</v>
      </c>
      <c r="D23" s="146"/>
      <c r="E23" s="147"/>
      <c r="F23" s="148" t="s">
        <v>11</v>
      </c>
      <c r="G23" s="139">
        <f>11+7</f>
        <v>18</v>
      </c>
      <c r="H23" s="149">
        <f>378.71+35</f>
        <v>413.71</v>
      </c>
      <c r="I23" s="133">
        <f>2+6</f>
        <v>8</v>
      </c>
      <c r="J23" s="7">
        <f>89.36+30</f>
        <v>119.36</v>
      </c>
      <c r="K23" s="7">
        <f>6</f>
        <v>6</v>
      </c>
      <c r="L23" s="7">
        <v>1</v>
      </c>
      <c r="M23" s="7">
        <v>1</v>
      </c>
      <c r="N23" s="141">
        <v>0</v>
      </c>
      <c r="O23" s="150">
        <v>10</v>
      </c>
      <c r="P23" s="149">
        <v>445.41800000000001</v>
      </c>
      <c r="Q23" s="150">
        <v>1</v>
      </c>
      <c r="R23" s="151">
        <v>6.33</v>
      </c>
    </row>
    <row r="24" spans="3:18" ht="33.75" customHeight="1" x14ac:dyDescent="0.25">
      <c r="C24" s="127">
        <v>5</v>
      </c>
      <c r="D24" s="128" t="s">
        <v>6</v>
      </c>
      <c r="E24" s="152" t="s">
        <v>8</v>
      </c>
      <c r="F24" s="153" t="s">
        <v>11</v>
      </c>
      <c r="G24" s="131">
        <f>26+12</f>
        <v>38</v>
      </c>
      <c r="H24" s="154">
        <f>1045.08+709.26</f>
        <v>1754.34</v>
      </c>
      <c r="I24" s="155">
        <f>3+1</f>
        <v>4</v>
      </c>
      <c r="J24" s="156">
        <f>510.74+110</f>
        <v>620.74</v>
      </c>
      <c r="K24" s="156">
        <f>2+1</f>
        <v>3</v>
      </c>
      <c r="L24" s="156">
        <v>0</v>
      </c>
      <c r="M24" s="156">
        <v>1</v>
      </c>
      <c r="N24" s="157">
        <v>0</v>
      </c>
      <c r="O24" s="131">
        <f>1+4</f>
        <v>5</v>
      </c>
      <c r="P24" s="158">
        <f>2.2+465.16</f>
        <v>467.36</v>
      </c>
      <c r="Q24" s="131">
        <f>6+5</f>
        <v>11</v>
      </c>
      <c r="R24" s="132">
        <f>27.87+345</f>
        <v>372.87</v>
      </c>
    </row>
    <row r="25" spans="3:18" ht="36.75" customHeight="1" thickBot="1" x14ac:dyDescent="0.3">
      <c r="C25" s="145">
        <v>6</v>
      </c>
      <c r="D25" s="146"/>
      <c r="E25" s="159" t="s">
        <v>9</v>
      </c>
      <c r="F25" s="160" t="s">
        <v>11</v>
      </c>
      <c r="G25" s="150">
        <v>12</v>
      </c>
      <c r="H25" s="149">
        <v>2133.7039999999997</v>
      </c>
      <c r="I25" s="161">
        <v>5</v>
      </c>
      <c r="J25" s="162">
        <v>237.78</v>
      </c>
      <c r="K25" s="163">
        <v>1</v>
      </c>
      <c r="L25" s="163">
        <v>4</v>
      </c>
      <c r="M25" s="163">
        <v>0</v>
      </c>
      <c r="N25" s="164">
        <v>0</v>
      </c>
      <c r="O25" s="150">
        <f>1+1</f>
        <v>2</v>
      </c>
      <c r="P25" s="151">
        <f>4.99+235.2</f>
        <v>240.19</v>
      </c>
      <c r="Q25" s="150">
        <f>9+2</f>
        <v>11</v>
      </c>
      <c r="R25" s="151">
        <f>253.228+127.7</f>
        <v>380.928</v>
      </c>
    </row>
    <row r="26" spans="3:18" ht="44.25" customHeight="1" x14ac:dyDescent="0.25">
      <c r="C26" s="127">
        <v>7</v>
      </c>
      <c r="D26" s="128" t="s">
        <v>7</v>
      </c>
      <c r="E26" s="152" t="s">
        <v>8</v>
      </c>
      <c r="F26" s="165" t="s">
        <v>11</v>
      </c>
      <c r="G26" s="166">
        <f>4</f>
        <v>4</v>
      </c>
      <c r="H26" s="167">
        <f>20</f>
        <v>20</v>
      </c>
      <c r="I26" s="133">
        <v>0</v>
      </c>
      <c r="J26" s="7">
        <v>0</v>
      </c>
      <c r="K26" s="7">
        <v>0</v>
      </c>
      <c r="L26" s="7">
        <v>0</v>
      </c>
      <c r="M26" s="7">
        <v>0</v>
      </c>
      <c r="N26" s="168">
        <v>0</v>
      </c>
      <c r="O26" s="166">
        <v>2</v>
      </c>
      <c r="P26" s="167">
        <v>9</v>
      </c>
      <c r="Q26" s="166">
        <f>1+12</f>
        <v>13</v>
      </c>
      <c r="R26" s="169">
        <f>24.28+1013</f>
        <v>1037.28</v>
      </c>
    </row>
    <row r="27" spans="3:18" ht="30.75" customHeight="1" thickBot="1" x14ac:dyDescent="0.3">
      <c r="C27" s="145">
        <v>8</v>
      </c>
      <c r="D27" s="146"/>
      <c r="E27" s="159" t="s">
        <v>9</v>
      </c>
      <c r="F27" s="170" t="s">
        <v>11</v>
      </c>
      <c r="G27" s="139">
        <f>3+1</f>
        <v>4</v>
      </c>
      <c r="H27" s="144">
        <f>3381.3+129.33</f>
        <v>3510.63</v>
      </c>
      <c r="I27" s="161">
        <v>3</v>
      </c>
      <c r="J27" s="163">
        <v>3381.3</v>
      </c>
      <c r="K27" s="163">
        <v>0</v>
      </c>
      <c r="L27" s="163">
        <v>3</v>
      </c>
      <c r="M27" s="163">
        <v>0</v>
      </c>
      <c r="N27" s="149">
        <v>0</v>
      </c>
      <c r="O27" s="150">
        <f>4+1</f>
        <v>5</v>
      </c>
      <c r="P27" s="151">
        <f>263.75+129.33</f>
        <v>393.08000000000004</v>
      </c>
      <c r="Q27" s="150">
        <f>5+3</f>
        <v>8</v>
      </c>
      <c r="R27" s="149">
        <f>413.5+297</f>
        <v>710.5</v>
      </c>
    </row>
    <row r="28" spans="3:18" ht="51.75" customHeight="1" x14ac:dyDescent="0.25">
      <c r="C28" s="127">
        <v>9</v>
      </c>
      <c r="D28" s="128" t="s">
        <v>12</v>
      </c>
      <c r="E28" s="171" t="s">
        <v>23</v>
      </c>
      <c r="F28" s="172"/>
      <c r="G28" s="131">
        <v>1</v>
      </c>
      <c r="H28" s="158">
        <v>5494</v>
      </c>
      <c r="I28" s="155">
        <v>1</v>
      </c>
      <c r="J28" s="156">
        <v>5494</v>
      </c>
      <c r="K28" s="156">
        <v>0</v>
      </c>
      <c r="L28" s="7">
        <v>1</v>
      </c>
      <c r="M28" s="7">
        <v>0</v>
      </c>
      <c r="N28" s="140">
        <v>0</v>
      </c>
      <c r="O28" s="139">
        <f t="shared" ref="O28:R33" si="0">0+0+0+0+0+0+0+0+0+0+0+0+0+0+0+0+0+0+0+0+0</f>
        <v>0</v>
      </c>
      <c r="P28" s="144">
        <f t="shared" si="0"/>
        <v>0</v>
      </c>
      <c r="Q28" s="141">
        <v>2</v>
      </c>
      <c r="R28" s="144">
        <v>1257</v>
      </c>
    </row>
    <row r="29" spans="3:18" ht="23.25" customHeight="1" x14ac:dyDescent="0.25">
      <c r="C29" s="137">
        <v>10</v>
      </c>
      <c r="D29" s="87"/>
      <c r="E29" s="88" t="s">
        <v>24</v>
      </c>
      <c r="F29" s="173"/>
      <c r="G29" s="139">
        <v>0</v>
      </c>
      <c r="H29" s="144">
        <v>0</v>
      </c>
      <c r="I29" s="133">
        <v>0</v>
      </c>
      <c r="J29" s="7">
        <v>0</v>
      </c>
      <c r="K29" s="7">
        <v>0</v>
      </c>
      <c r="L29" s="7">
        <v>0</v>
      </c>
      <c r="M29" s="7">
        <v>0</v>
      </c>
      <c r="N29" s="141">
        <v>0</v>
      </c>
      <c r="O29" s="139">
        <f t="shared" si="0"/>
        <v>0</v>
      </c>
      <c r="P29" s="144">
        <f t="shared" si="0"/>
        <v>0</v>
      </c>
      <c r="Q29" s="141">
        <f t="shared" si="0"/>
        <v>0</v>
      </c>
      <c r="R29" s="144">
        <f t="shared" si="0"/>
        <v>0</v>
      </c>
    </row>
    <row r="30" spans="3:18" ht="50.25" customHeight="1" x14ac:dyDescent="0.25">
      <c r="C30" s="137">
        <v>11</v>
      </c>
      <c r="D30" s="87"/>
      <c r="E30" s="88" t="s">
        <v>25</v>
      </c>
      <c r="F30" s="173"/>
      <c r="G30" s="139">
        <v>0</v>
      </c>
      <c r="H30" s="144">
        <v>0</v>
      </c>
      <c r="I30" s="133">
        <v>0</v>
      </c>
      <c r="J30" s="7">
        <v>0</v>
      </c>
      <c r="K30" s="7">
        <v>0</v>
      </c>
      <c r="L30" s="7">
        <v>0</v>
      </c>
      <c r="M30" s="7">
        <v>0</v>
      </c>
      <c r="N30" s="141">
        <v>0</v>
      </c>
      <c r="O30" s="139">
        <f t="shared" si="0"/>
        <v>0</v>
      </c>
      <c r="P30" s="144">
        <f t="shared" si="0"/>
        <v>0</v>
      </c>
      <c r="Q30" s="141">
        <f t="shared" si="0"/>
        <v>0</v>
      </c>
      <c r="R30" s="144">
        <f t="shared" si="0"/>
        <v>0</v>
      </c>
    </row>
    <row r="31" spans="3:18" ht="25.5" customHeight="1" x14ac:dyDescent="0.25">
      <c r="C31" s="137">
        <v>12</v>
      </c>
      <c r="D31" s="87"/>
      <c r="E31" s="88" t="s">
        <v>26</v>
      </c>
      <c r="F31" s="173"/>
      <c r="G31" s="139">
        <v>0</v>
      </c>
      <c r="H31" s="144">
        <v>0</v>
      </c>
      <c r="I31" s="133">
        <v>0</v>
      </c>
      <c r="J31" s="7">
        <v>0</v>
      </c>
      <c r="K31" s="7">
        <v>0</v>
      </c>
      <c r="L31" s="7">
        <v>0</v>
      </c>
      <c r="M31" s="7">
        <v>0</v>
      </c>
      <c r="N31" s="141">
        <v>0</v>
      </c>
      <c r="O31" s="139">
        <f t="shared" si="0"/>
        <v>0</v>
      </c>
      <c r="P31" s="144">
        <f t="shared" si="0"/>
        <v>0</v>
      </c>
      <c r="Q31" s="141">
        <f t="shared" si="0"/>
        <v>0</v>
      </c>
      <c r="R31" s="7">
        <f t="shared" si="0"/>
        <v>0</v>
      </c>
    </row>
    <row r="32" spans="3:18" ht="50.25" customHeight="1" x14ac:dyDescent="0.25">
      <c r="C32" s="137">
        <v>13</v>
      </c>
      <c r="D32" s="87"/>
      <c r="E32" s="88" t="s">
        <v>27</v>
      </c>
      <c r="F32" s="173"/>
      <c r="G32" s="166">
        <f>3</f>
        <v>3</v>
      </c>
      <c r="H32" s="167">
        <f>15</f>
        <v>15</v>
      </c>
      <c r="I32" s="133">
        <v>0</v>
      </c>
      <c r="J32" s="7">
        <v>0</v>
      </c>
      <c r="K32" s="7">
        <v>0</v>
      </c>
      <c r="L32" s="7">
        <v>0</v>
      </c>
      <c r="M32" s="7">
        <v>0</v>
      </c>
      <c r="N32" s="141">
        <v>0</v>
      </c>
      <c r="O32" s="166">
        <f t="shared" si="0"/>
        <v>0</v>
      </c>
      <c r="P32" s="167">
        <f t="shared" si="0"/>
        <v>0</v>
      </c>
      <c r="Q32" s="135">
        <f t="shared" si="0"/>
        <v>0</v>
      </c>
      <c r="R32" s="167">
        <f t="shared" si="0"/>
        <v>0</v>
      </c>
    </row>
    <row r="33" spans="3:18" ht="50.25" customHeight="1" thickBot="1" x14ac:dyDescent="0.3">
      <c r="C33" s="145">
        <v>14</v>
      </c>
      <c r="D33" s="146"/>
      <c r="E33" s="174" t="s">
        <v>28</v>
      </c>
      <c r="F33" s="175"/>
      <c r="G33" s="150">
        <v>0</v>
      </c>
      <c r="H33" s="151">
        <v>0</v>
      </c>
      <c r="I33" s="133">
        <v>0</v>
      </c>
      <c r="J33" s="7">
        <v>0</v>
      </c>
      <c r="K33" s="7">
        <v>0</v>
      </c>
      <c r="L33" s="7">
        <v>0</v>
      </c>
      <c r="M33" s="7">
        <v>0</v>
      </c>
      <c r="N33" s="141">
        <v>0</v>
      </c>
      <c r="O33" s="150">
        <v>0</v>
      </c>
      <c r="P33" s="151">
        <v>0</v>
      </c>
      <c r="Q33" s="164">
        <f t="shared" si="0"/>
        <v>0</v>
      </c>
      <c r="R33" s="151">
        <f t="shared" si="0"/>
        <v>0</v>
      </c>
    </row>
    <row r="34" spans="3:18" ht="15.75" thickBot="1" x14ac:dyDescent="0.3">
      <c r="C34" s="176">
        <v>15</v>
      </c>
      <c r="D34" s="177" t="s">
        <v>13</v>
      </c>
      <c r="E34" s="178"/>
      <c r="F34" s="179"/>
      <c r="G34" s="180">
        <f>SUM(G20:G33)</f>
        <v>1280</v>
      </c>
      <c r="H34" s="180">
        <f>SUM(H20:H33)</f>
        <v>18875.864000000001</v>
      </c>
      <c r="I34" s="180">
        <f t="shared" ref="I34:R34" si="1">SUM(I20:I33)</f>
        <v>129</v>
      </c>
      <c r="J34" s="180">
        <f t="shared" si="1"/>
        <v>10283.94</v>
      </c>
      <c r="K34" s="180">
        <f t="shared" si="1"/>
        <v>63</v>
      </c>
      <c r="L34" s="180">
        <f t="shared" si="1"/>
        <v>25</v>
      </c>
      <c r="M34" s="180">
        <f t="shared" si="1"/>
        <v>38</v>
      </c>
      <c r="N34" s="180">
        <f t="shared" si="1"/>
        <v>0</v>
      </c>
      <c r="O34" s="180">
        <f t="shared" si="1"/>
        <v>813</v>
      </c>
      <c r="P34" s="180">
        <f t="shared" si="1"/>
        <v>5151.8579999999993</v>
      </c>
      <c r="Q34" s="180">
        <f t="shared" si="1"/>
        <v>1229</v>
      </c>
      <c r="R34" s="181">
        <f t="shared" si="1"/>
        <v>8970.6919999999991</v>
      </c>
    </row>
    <row r="39" spans="3:18" x14ac:dyDescent="0.25">
      <c r="G39" s="34"/>
      <c r="H39" s="35"/>
      <c r="J39" s="35"/>
    </row>
  </sheetData>
  <mergeCells count="36">
    <mergeCell ref="Q13:R13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1</vt:lpstr>
      <vt:lpstr>Форма 2</vt:lpstr>
      <vt:lpstr>Форма 3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2020-10-16T12:39:49Z</dcterms:modified>
</cp:coreProperties>
</file>