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3" l="1"/>
  <c r="O25" i="3"/>
  <c r="R21" i="3"/>
  <c r="P21" i="3"/>
  <c r="O21" i="3"/>
  <c r="R20" i="3"/>
  <c r="Q20" i="3"/>
  <c r="P20" i="3"/>
  <c r="O20" i="3"/>
  <c r="R34" i="3" l="1"/>
  <c r="Q34" i="3"/>
  <c r="P34" i="3"/>
  <c r="O34" i="3"/>
  <c r="N34" i="3"/>
  <c r="L34" i="3"/>
  <c r="G34" i="3"/>
  <c r="H27" i="3"/>
  <c r="G27" i="3"/>
  <c r="H24" i="3"/>
  <c r="G24" i="3"/>
  <c r="K23" i="3"/>
  <c r="J23" i="3"/>
  <c r="I23" i="3"/>
  <c r="H23" i="3"/>
  <c r="G23" i="3"/>
  <c r="M21" i="3"/>
  <c r="K21" i="3"/>
  <c r="K34" i="3" s="1"/>
  <c r="J21" i="3"/>
  <c r="I21" i="3"/>
  <c r="H21" i="3"/>
  <c r="G21" i="3"/>
  <c r="M20" i="3"/>
  <c r="M34" i="3" s="1"/>
  <c r="K20" i="3"/>
  <c r="J20" i="3"/>
  <c r="J34" i="3" s="1"/>
  <c r="I20" i="3"/>
  <c r="I34" i="3" s="1"/>
  <c r="H20" i="3"/>
  <c r="H34" i="3" s="1"/>
  <c r="G20" i="3"/>
  <c r="N30" i="2"/>
  <c r="M30" i="2"/>
  <c r="L30" i="2"/>
  <c r="K30" i="2"/>
  <c r="J30" i="2"/>
  <c r="I30" i="2"/>
  <c r="H30" i="2"/>
  <c r="F30" i="2"/>
  <c r="G29" i="2"/>
  <c r="G30" i="2" s="1"/>
  <c r="F29" i="2"/>
  <c r="B24" i="3" l="1"/>
  <c r="K17" i="2" l="1"/>
  <c r="J17" i="2"/>
</calcChain>
</file>

<file path=xl/sharedStrings.xml><?xml version="1.0" encoding="utf-8"?>
<sst xmlns="http://schemas.openxmlformats.org/spreadsheetml/2006/main" count="127" uniqueCount="73">
  <si>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</si>
  <si>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</si>
  <si>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</si>
  <si>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</si>
  <si>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</si>
  <si>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</si>
  <si>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</si>
  <si>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</si>
  <si>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</si>
  <si>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</si>
  <si>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</si>
  <si>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</si>
  <si>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</si>
  <si>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</si>
  <si>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</si>
  <si>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</si>
  <si>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</si>
  <si>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</si>
  <si>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</si>
  <si>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</si>
  <si>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</si>
  <si>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</si>
  <si>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</si>
  <si>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</si>
  <si>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</si>
  <si>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</si>
  <si>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</si>
  <si>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</si>
  <si>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</si>
  <si>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</si>
  <si>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</si>
  <si>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</si>
  <si>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</si>
  <si>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</si>
  <si>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</si>
  <si>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</si>
  <si>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</si>
  <si>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</si>
  <si>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</si>
  <si>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</si>
  <si>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</si>
  <si>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</si>
  <si>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</si>
  <si>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</si>
  <si>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</si>
  <si>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</si>
  <si>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</si>
  <si>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</si>
  <si>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</si>
  <si>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</si>
  <si>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</si>
  <si>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</si>
  <si>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</si>
  <si>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</si>
  <si>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</si>
  <si>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</si>
  <si>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</si>
  <si>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</si>
  <si>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</si>
  <si>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</si>
  <si>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</si>
  <si>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</si>
  <si>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</si>
  <si>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</si>
  <si>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</si>
  <si>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</si>
  <si>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</si>
  <si>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АО "Газпром газораспределение Краснодар"</t>
  </si>
  <si>
    <t>сеть газорасределения Краснодарского края</t>
  </si>
  <si>
    <r>
      <t xml:space="preserve">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</si>
  <si>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r>
      <t xml:space="preserve"> </t>
    </r>
    <r>
      <rPr>
        <u/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</si>
  <si>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март</t>
  </si>
  <si>
    <t>март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</si>
</sst>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0" fillId="0" borderId="0" xfId="0" applyNumberFormat="1"/>
    <xf numFmtId="3" fontId="7" fillId="0" borderId="24" xfId="0" applyNumberFormat="1" applyFont="1" applyFill="1" applyBorder="1" applyAlignment="1">
      <alignment horizontal="center" vertical="center"/>
    </xf>
    <xf numFmtId="1" fontId="13" fillId="0" borderId="37" xfId="0" applyNumberFormat="1" applyFont="1" applyFill="1" applyBorder="1" applyAlignment="1">
      <alignment horizontal="center" vertical="center"/>
    </xf>
    <xf numFmtId="3" fontId="14" fillId="0" borderId="4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1" fontId="13" fillId="0" borderId="49" xfId="0" applyNumberFormat="1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J16" sqref="J16:J17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5" t="s">
        <v>66</v>
      </c>
      <c r="C8" s="76"/>
      <c r="D8" s="76"/>
      <c r="E8" s="76"/>
      <c r="F8" s="76"/>
      <c r="G8" s="76"/>
      <c r="H8" s="76"/>
      <c r="I8" s="76"/>
      <c r="J8" s="76"/>
      <c r="K8" s="77"/>
    </row>
    <row r="9" spans="2:17" ht="19.5" customHeight="1" x14ac:dyDescent="0.25">
      <c r="B9" s="78" t="s">
        <v>54</v>
      </c>
      <c r="C9" s="79"/>
      <c r="D9" s="79"/>
      <c r="E9" s="79"/>
      <c r="F9" s="79"/>
      <c r="G9" s="79"/>
      <c r="H9" s="79"/>
      <c r="I9" s="79"/>
      <c r="J9" s="79"/>
      <c r="K9" s="80"/>
    </row>
    <row r="10" spans="2:17" ht="15.75" customHeight="1" x14ac:dyDescent="0.3">
      <c r="B10" s="81" t="s">
        <v>69</v>
      </c>
      <c r="C10" s="82"/>
      <c r="D10" s="82"/>
      <c r="E10" s="82"/>
      <c r="F10" s="82"/>
      <c r="G10" s="82"/>
      <c r="H10" s="82"/>
      <c r="I10" s="82"/>
      <c r="J10" s="82"/>
      <c r="K10" s="83"/>
    </row>
    <row r="11" spans="2:17" ht="18" x14ac:dyDescent="0.25">
      <c r="B11" s="84" t="s">
        <v>15</v>
      </c>
      <c r="C11" s="85"/>
      <c r="D11" s="85"/>
      <c r="E11" s="85"/>
      <c r="F11" s="85"/>
      <c r="G11" s="85"/>
      <c r="H11" s="85"/>
      <c r="I11" s="85"/>
      <c r="J11" s="85"/>
      <c r="K11" s="86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72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74" t="s">
        <v>0</v>
      </c>
      <c r="C15" s="74" t="s">
        <v>1</v>
      </c>
      <c r="D15" s="74"/>
      <c r="E15" s="74" t="s">
        <v>4</v>
      </c>
      <c r="F15" s="74"/>
      <c r="G15" s="74"/>
      <c r="H15" s="74" t="s">
        <v>5</v>
      </c>
      <c r="I15" s="74"/>
      <c r="J15" s="74" t="s">
        <v>6</v>
      </c>
      <c r="K15" s="74"/>
      <c r="L15" s="2"/>
      <c r="M15" s="2"/>
      <c r="N15" s="2"/>
      <c r="O15" s="2"/>
      <c r="P15" s="2"/>
      <c r="Q15" s="3"/>
    </row>
    <row r="16" spans="2:17" ht="70.5" customHeight="1" x14ac:dyDescent="0.25">
      <c r="B16" s="74"/>
      <c r="C16" s="74" t="s">
        <v>2</v>
      </c>
      <c r="D16" s="74" t="s">
        <v>3</v>
      </c>
      <c r="E16" s="74" t="s">
        <v>7</v>
      </c>
      <c r="F16" s="74"/>
      <c r="G16" s="74" t="s">
        <v>10</v>
      </c>
      <c r="H16" s="74" t="s">
        <v>11</v>
      </c>
      <c r="I16" s="74" t="s">
        <v>12</v>
      </c>
      <c r="J16" s="74" t="s">
        <v>13</v>
      </c>
      <c r="K16" s="74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74"/>
      <c r="C17" s="74"/>
      <c r="D17" s="74"/>
      <c r="E17" s="5" t="s">
        <v>8</v>
      </c>
      <c r="F17" s="5" t="s">
        <v>9</v>
      </c>
      <c r="G17" s="74"/>
      <c r="H17" s="74"/>
      <c r="I17" s="74"/>
      <c r="J17" s="74"/>
      <c r="K17" s="74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abSelected="1" view="pageBreakPreview" topLeftCell="A13" zoomScale="110" zoomScaleNormal="100" zoomScaleSheetLayoutView="110" workbookViewId="0">
      <selection activeCell="L20" sqref="L20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5" t="s">
        <v>65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</row>
    <row r="10" spans="2:14" ht="18" x14ac:dyDescent="0.25">
      <c r="B10" s="78" t="s">
        <v>64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1" spans="2:14" ht="18.75" x14ac:dyDescent="0.3">
      <c r="B11" s="112" t="s">
        <v>70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2:14" ht="18" x14ac:dyDescent="0.25">
      <c r="B12" s="115" t="s">
        <v>38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71</v>
      </c>
      <c r="N14" s="3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18" t="s">
        <v>16</v>
      </c>
      <c r="C16" s="118" t="s">
        <v>17</v>
      </c>
      <c r="D16" s="118"/>
      <c r="E16" s="120"/>
      <c r="F16" s="121" t="s">
        <v>18</v>
      </c>
      <c r="G16" s="122"/>
      <c r="H16" s="121" t="s">
        <v>21</v>
      </c>
      <c r="I16" s="122"/>
      <c r="J16" s="121" t="s">
        <v>22</v>
      </c>
      <c r="K16" s="123"/>
      <c r="L16" s="123"/>
      <c r="M16" s="123"/>
      <c r="N16" s="122"/>
    </row>
    <row r="17" spans="2:14" x14ac:dyDescent="0.25">
      <c r="B17" s="118"/>
      <c r="C17" s="118"/>
      <c r="D17" s="118"/>
      <c r="E17" s="120"/>
      <c r="F17" s="124" t="s">
        <v>19</v>
      </c>
      <c r="G17" s="125" t="s">
        <v>20</v>
      </c>
      <c r="H17" s="124" t="s">
        <v>19</v>
      </c>
      <c r="I17" s="125" t="s">
        <v>20</v>
      </c>
      <c r="J17" s="124" t="str">
        <f>F17</f>
        <v>количество</v>
      </c>
      <c r="K17" s="118" t="str">
        <f>I17</f>
        <v>объем, м3/час</v>
      </c>
      <c r="L17" s="118" t="s">
        <v>23</v>
      </c>
      <c r="M17" s="118"/>
      <c r="N17" s="125"/>
    </row>
    <row r="18" spans="2:14" ht="42.75" x14ac:dyDescent="0.25">
      <c r="B18" s="118"/>
      <c r="C18" s="118"/>
      <c r="D18" s="118"/>
      <c r="E18" s="120"/>
      <c r="F18" s="124"/>
      <c r="G18" s="125"/>
      <c r="H18" s="124"/>
      <c r="I18" s="125"/>
      <c r="J18" s="124"/>
      <c r="K18" s="118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19"/>
      <c r="C19" s="119">
        <v>1</v>
      </c>
      <c r="D19" s="119"/>
      <c r="E19" s="126"/>
      <c r="F19" s="44">
        <v>2</v>
      </c>
      <c r="G19" s="45">
        <v>3</v>
      </c>
      <c r="H19" s="44">
        <v>4</v>
      </c>
      <c r="I19" s="45">
        <v>5</v>
      </c>
      <c r="J19" s="44">
        <v>6</v>
      </c>
      <c r="K19" s="22">
        <v>7</v>
      </c>
      <c r="L19" s="22">
        <v>8</v>
      </c>
      <c r="M19" s="22">
        <v>9</v>
      </c>
      <c r="N19" s="45">
        <v>10</v>
      </c>
    </row>
    <row r="20" spans="2:14" ht="15.75" thickBot="1" x14ac:dyDescent="0.3">
      <c r="B20" s="34">
        <v>1</v>
      </c>
      <c r="C20" s="98" t="s">
        <v>27</v>
      </c>
      <c r="D20" s="99"/>
      <c r="E20" s="100"/>
      <c r="F20" s="46"/>
      <c r="G20" s="47"/>
      <c r="H20" s="46"/>
      <c r="I20" s="47"/>
      <c r="J20" s="46"/>
      <c r="K20" s="48"/>
      <c r="L20" s="48"/>
      <c r="M20" s="48"/>
      <c r="N20" s="47"/>
    </row>
    <row r="21" spans="2:14" x14ac:dyDescent="0.25">
      <c r="B21" s="35">
        <v>2</v>
      </c>
      <c r="C21" s="101" t="s">
        <v>28</v>
      </c>
      <c r="D21" s="104" t="s">
        <v>31</v>
      </c>
      <c r="E21" s="38" t="s">
        <v>33</v>
      </c>
      <c r="F21" s="96">
        <v>309</v>
      </c>
      <c r="G21" s="96">
        <v>1626.0270000000005</v>
      </c>
      <c r="H21" s="96">
        <v>189</v>
      </c>
      <c r="I21" s="96">
        <v>875.21699999999998</v>
      </c>
      <c r="J21" s="96">
        <v>46</v>
      </c>
      <c r="K21" s="96">
        <v>229.27700000000002</v>
      </c>
      <c r="L21" s="96">
        <v>22</v>
      </c>
      <c r="M21" s="96">
        <v>3</v>
      </c>
      <c r="N21" s="96">
        <v>16</v>
      </c>
    </row>
    <row r="22" spans="2:14" ht="30.75" thickBot="1" x14ac:dyDescent="0.3">
      <c r="B22" s="36">
        <v>3</v>
      </c>
      <c r="C22" s="102"/>
      <c r="D22" s="105"/>
      <c r="E22" s="39" t="s">
        <v>34</v>
      </c>
      <c r="F22" s="97"/>
      <c r="G22" s="97"/>
      <c r="H22" s="97"/>
      <c r="I22" s="97"/>
      <c r="J22" s="97"/>
      <c r="K22" s="97"/>
      <c r="L22" s="97"/>
      <c r="M22" s="97"/>
      <c r="N22" s="97"/>
    </row>
    <row r="23" spans="2:14" x14ac:dyDescent="0.25">
      <c r="B23" s="36">
        <v>4</v>
      </c>
      <c r="C23" s="102"/>
      <c r="D23" s="106" t="s">
        <v>32</v>
      </c>
      <c r="E23" s="40" t="s">
        <v>33</v>
      </c>
      <c r="F23" s="96">
        <v>34</v>
      </c>
      <c r="G23" s="96">
        <v>1463.55</v>
      </c>
      <c r="H23" s="96">
        <v>4</v>
      </c>
      <c r="I23" s="96">
        <v>74.3</v>
      </c>
      <c r="J23" s="96">
        <v>6</v>
      </c>
      <c r="K23" s="96">
        <v>854.5</v>
      </c>
      <c r="L23" s="96">
        <v>0</v>
      </c>
      <c r="M23" s="96">
        <v>0</v>
      </c>
      <c r="N23" s="96">
        <v>6</v>
      </c>
    </row>
    <row r="24" spans="2:14" ht="30.75" thickBot="1" x14ac:dyDescent="0.3">
      <c r="B24" s="37">
        <v>5</v>
      </c>
      <c r="C24" s="103"/>
      <c r="D24" s="107"/>
      <c r="E24" s="41" t="s">
        <v>34</v>
      </c>
      <c r="F24" s="97"/>
      <c r="G24" s="97"/>
      <c r="H24" s="97"/>
      <c r="I24" s="97"/>
      <c r="J24" s="97"/>
      <c r="K24" s="97"/>
      <c r="L24" s="97"/>
      <c r="M24" s="97"/>
      <c r="N24" s="97"/>
    </row>
    <row r="25" spans="2:14" ht="30.75" thickBot="1" x14ac:dyDescent="0.3">
      <c r="B25" s="35">
        <v>6</v>
      </c>
      <c r="C25" s="101" t="s">
        <v>29</v>
      </c>
      <c r="D25" s="27" t="s">
        <v>31</v>
      </c>
      <c r="E25" s="42" t="s">
        <v>34</v>
      </c>
      <c r="F25" s="72">
        <v>1</v>
      </c>
      <c r="G25" s="72">
        <v>2.9</v>
      </c>
      <c r="H25" s="72">
        <v>1</v>
      </c>
      <c r="I25" s="72">
        <v>80.19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</row>
    <row r="26" spans="2:14" ht="30.75" thickBot="1" x14ac:dyDescent="0.3">
      <c r="B26" s="37">
        <v>7</v>
      </c>
      <c r="C26" s="103"/>
      <c r="D26" s="28" t="s">
        <v>32</v>
      </c>
      <c r="E26" s="43" t="s">
        <v>34</v>
      </c>
      <c r="F26" s="72">
        <v>2</v>
      </c>
      <c r="G26" s="72">
        <v>175.88600000000002</v>
      </c>
      <c r="H26" s="72">
        <v>3</v>
      </c>
      <c r="I26" s="72">
        <v>628.54600000000005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</row>
    <row r="27" spans="2:14" ht="30.75" thickBot="1" x14ac:dyDescent="0.3">
      <c r="B27" s="35">
        <v>8</v>
      </c>
      <c r="C27" s="101" t="s">
        <v>30</v>
      </c>
      <c r="D27" s="27" t="s">
        <v>31</v>
      </c>
      <c r="E27" s="42" t="s">
        <v>34</v>
      </c>
      <c r="F27" s="72">
        <v>2</v>
      </c>
      <c r="G27" s="72">
        <v>1415.4</v>
      </c>
      <c r="H27" s="72">
        <v>0</v>
      </c>
      <c r="I27" s="72">
        <v>0</v>
      </c>
      <c r="J27" s="72">
        <v>2</v>
      </c>
      <c r="K27" s="72">
        <v>1415.4</v>
      </c>
      <c r="L27" s="72">
        <v>1</v>
      </c>
      <c r="M27" s="72">
        <v>0</v>
      </c>
      <c r="N27" s="72">
        <v>1</v>
      </c>
    </row>
    <row r="28" spans="2:14" ht="30.75" thickBot="1" x14ac:dyDescent="0.3">
      <c r="B28" s="37">
        <v>9</v>
      </c>
      <c r="C28" s="103"/>
      <c r="D28" s="28" t="s">
        <v>32</v>
      </c>
      <c r="E28" s="43" t="s">
        <v>34</v>
      </c>
      <c r="F28" s="72">
        <v>2</v>
      </c>
      <c r="G28" s="72">
        <v>1343.92</v>
      </c>
      <c r="H28" s="72">
        <v>0</v>
      </c>
      <c r="I28" s="72">
        <v>0</v>
      </c>
      <c r="J28" s="72">
        <v>1</v>
      </c>
      <c r="K28" s="72">
        <v>676.92</v>
      </c>
      <c r="L28" s="72">
        <v>0</v>
      </c>
      <c r="M28" s="72">
        <v>0</v>
      </c>
      <c r="N28" s="72">
        <v>1</v>
      </c>
    </row>
    <row r="29" spans="2:14" s="66" customFormat="1" ht="34.5" customHeight="1" thickBot="1" x14ac:dyDescent="0.3">
      <c r="B29" s="35">
        <v>10</v>
      </c>
      <c r="C29" s="87" t="s">
        <v>35</v>
      </c>
      <c r="D29" s="88"/>
      <c r="E29" s="89"/>
      <c r="F29" s="72">
        <f>4+1</f>
        <v>5</v>
      </c>
      <c r="G29" s="72">
        <f>5838.4+300</f>
        <v>6138.4</v>
      </c>
      <c r="H29" s="72">
        <v>1</v>
      </c>
      <c r="I29" s="72">
        <v>300</v>
      </c>
      <c r="J29" s="72">
        <v>1</v>
      </c>
      <c r="K29" s="72">
        <v>2324</v>
      </c>
      <c r="L29" s="72">
        <v>0</v>
      </c>
      <c r="M29" s="72">
        <v>0</v>
      </c>
      <c r="N29" s="72">
        <v>1</v>
      </c>
    </row>
    <row r="30" spans="2:14" ht="18.75" customHeight="1" thickBot="1" x14ac:dyDescent="0.3">
      <c r="B30" s="36">
        <v>11</v>
      </c>
      <c r="C30" s="90" t="s">
        <v>36</v>
      </c>
      <c r="D30" s="91"/>
      <c r="E30" s="92"/>
      <c r="F30" s="72">
        <f>SUM(F21:F29)</f>
        <v>355</v>
      </c>
      <c r="G30" s="72">
        <f t="shared" ref="G30:N30" si="0">SUM(G21:G29)</f>
        <v>12166.083000000001</v>
      </c>
      <c r="H30" s="72">
        <f t="shared" si="0"/>
        <v>198</v>
      </c>
      <c r="I30" s="72">
        <f t="shared" si="0"/>
        <v>1958.2529999999999</v>
      </c>
      <c r="J30" s="72">
        <f t="shared" si="0"/>
        <v>56</v>
      </c>
      <c r="K30" s="72">
        <f t="shared" si="0"/>
        <v>5500.0969999999998</v>
      </c>
      <c r="L30" s="72">
        <f t="shared" si="0"/>
        <v>23</v>
      </c>
      <c r="M30" s="72">
        <f t="shared" si="0"/>
        <v>3</v>
      </c>
      <c r="N30" s="72">
        <f t="shared" si="0"/>
        <v>25</v>
      </c>
    </row>
    <row r="31" spans="2:14" ht="15.75" thickBot="1" x14ac:dyDescent="0.3">
      <c r="B31" s="37">
        <v>12</v>
      </c>
      <c r="C31" s="93" t="s">
        <v>37</v>
      </c>
      <c r="D31" s="94"/>
      <c r="E31" s="95"/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</row>
    <row r="45" spans="6:16" x14ac:dyDescent="0.25">
      <c r="F45" s="128"/>
      <c r="G45" s="127"/>
      <c r="H45" s="128"/>
      <c r="I45" s="127"/>
      <c r="J45" s="128"/>
      <c r="K45" s="127"/>
      <c r="L45" s="128"/>
      <c r="M45" s="128"/>
      <c r="N45" s="128"/>
      <c r="O45" s="29"/>
      <c r="P45" s="29"/>
    </row>
    <row r="46" spans="6:16" x14ac:dyDescent="0.25">
      <c r="F46" s="128"/>
      <c r="G46" s="127"/>
      <c r="H46" s="128"/>
      <c r="I46" s="127"/>
      <c r="J46" s="128"/>
      <c r="K46" s="127"/>
      <c r="L46" s="128"/>
      <c r="M46" s="128"/>
      <c r="N46" s="128"/>
      <c r="O46" s="29"/>
      <c r="P46" s="29"/>
    </row>
    <row r="47" spans="6:16" x14ac:dyDescent="0.25">
      <c r="F47" s="128"/>
      <c r="G47" s="127"/>
      <c r="H47" s="128"/>
      <c r="I47" s="127"/>
      <c r="J47" s="128"/>
      <c r="K47" s="127"/>
      <c r="L47" s="128"/>
      <c r="M47" s="128"/>
      <c r="N47" s="128"/>
      <c r="O47" s="29"/>
      <c r="P47" s="29"/>
    </row>
    <row r="48" spans="6:16" x14ac:dyDescent="0.25">
      <c r="F48" s="128"/>
      <c r="G48" s="127"/>
      <c r="H48" s="128"/>
      <c r="I48" s="127"/>
      <c r="J48" s="128"/>
      <c r="K48" s="127"/>
      <c r="L48" s="128"/>
      <c r="M48" s="128"/>
      <c r="N48" s="128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view="pageBreakPreview" topLeftCell="B23" zoomScale="90" zoomScaleNormal="100" zoomScaleSheetLayoutView="90" workbookViewId="0">
      <selection activeCell="Q27" sqref="Q27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3.7109375" customWidth="1"/>
    <col min="11" max="14" width="15" customWidth="1"/>
    <col min="15" max="18" width="13.710937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44" t="s">
        <v>67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6"/>
    </row>
    <row r="9" spans="3:18" ht="22.5" customHeight="1" x14ac:dyDescent="0.25">
      <c r="C9" s="147" t="s">
        <v>53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9"/>
    </row>
    <row r="10" spans="3:18" ht="22.5" customHeight="1" x14ac:dyDescent="0.3">
      <c r="C10" s="129" t="s">
        <v>68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2"/>
      <c r="Q10" s="12"/>
      <c r="R10" s="13"/>
    </row>
    <row r="11" spans="3:18" ht="16.5" customHeight="1" x14ac:dyDescent="0.25">
      <c r="C11" s="131" t="s">
        <v>38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9" t="s">
        <v>71</v>
      </c>
      <c r="R13" s="50">
        <v>2021</v>
      </c>
    </row>
    <row r="14" spans="3:18" ht="12" customHeight="1" thickBot="1" x14ac:dyDescent="0.3">
      <c r="C14" s="7"/>
      <c r="Q14" s="63"/>
      <c r="R14" s="63"/>
    </row>
    <row r="15" spans="3:18" ht="42" customHeight="1" x14ac:dyDescent="0.25">
      <c r="C15" s="150" t="s">
        <v>16</v>
      </c>
      <c r="D15" s="152" t="s">
        <v>17</v>
      </c>
      <c r="E15" s="153"/>
      <c r="F15" s="154"/>
      <c r="G15" s="161" t="s">
        <v>43</v>
      </c>
      <c r="H15" s="162"/>
      <c r="I15" s="163" t="s">
        <v>44</v>
      </c>
      <c r="J15" s="164"/>
      <c r="K15" s="164"/>
      <c r="L15" s="164"/>
      <c r="M15" s="164"/>
      <c r="N15" s="165"/>
      <c r="O15" s="161" t="s">
        <v>45</v>
      </c>
      <c r="P15" s="162"/>
      <c r="Q15" s="161" t="s">
        <v>46</v>
      </c>
      <c r="R15" s="162"/>
    </row>
    <row r="16" spans="3:18" ht="15" customHeight="1" x14ac:dyDescent="0.25">
      <c r="C16" s="151"/>
      <c r="D16" s="155"/>
      <c r="E16" s="156"/>
      <c r="F16" s="157"/>
      <c r="G16" s="138" t="s">
        <v>19</v>
      </c>
      <c r="H16" s="166" t="s">
        <v>20</v>
      </c>
      <c r="I16" s="138" t="s">
        <v>19</v>
      </c>
      <c r="J16" s="141" t="s">
        <v>20</v>
      </c>
      <c r="K16" s="173" t="s">
        <v>42</v>
      </c>
      <c r="L16" s="174"/>
      <c r="M16" s="174"/>
      <c r="N16" s="175"/>
      <c r="O16" s="138" t="s">
        <v>19</v>
      </c>
      <c r="P16" s="166" t="s">
        <v>20</v>
      </c>
      <c r="Q16" s="138" t="s">
        <v>19</v>
      </c>
      <c r="R16" s="166" t="s">
        <v>20</v>
      </c>
    </row>
    <row r="17" spans="2:18" ht="15" customHeight="1" x14ac:dyDescent="0.25">
      <c r="C17" s="151"/>
      <c r="D17" s="155"/>
      <c r="E17" s="156"/>
      <c r="F17" s="157"/>
      <c r="G17" s="139"/>
      <c r="H17" s="167"/>
      <c r="I17" s="139"/>
      <c r="J17" s="142"/>
      <c r="K17" s="119" t="s">
        <v>41</v>
      </c>
      <c r="L17" s="170" t="s">
        <v>26</v>
      </c>
      <c r="M17" s="171"/>
      <c r="N17" s="172"/>
      <c r="O17" s="139"/>
      <c r="P17" s="167"/>
      <c r="Q17" s="139"/>
      <c r="R17" s="167"/>
    </row>
    <row r="18" spans="2:18" ht="87" customHeight="1" x14ac:dyDescent="0.25">
      <c r="C18" s="151"/>
      <c r="D18" s="158"/>
      <c r="E18" s="159"/>
      <c r="F18" s="160"/>
      <c r="G18" s="140"/>
      <c r="H18" s="168"/>
      <c r="I18" s="140"/>
      <c r="J18" s="143"/>
      <c r="K18" s="169"/>
      <c r="L18" s="64" t="s">
        <v>39</v>
      </c>
      <c r="M18" s="64" t="s">
        <v>63</v>
      </c>
      <c r="N18" s="65" t="s">
        <v>40</v>
      </c>
      <c r="O18" s="140"/>
      <c r="P18" s="168"/>
      <c r="Q18" s="140"/>
      <c r="R18" s="168"/>
    </row>
    <row r="19" spans="2:18" s="7" customFormat="1" ht="15.75" thickBot="1" x14ac:dyDescent="0.3">
      <c r="C19" s="151"/>
      <c r="D19" s="133">
        <v>1</v>
      </c>
      <c r="E19" s="134"/>
      <c r="F19" s="135"/>
      <c r="G19" s="61">
        <v>2</v>
      </c>
      <c r="H19" s="62">
        <v>3</v>
      </c>
      <c r="I19" s="67">
        <v>4</v>
      </c>
      <c r="J19" s="68">
        <v>5</v>
      </c>
      <c r="K19" s="68">
        <v>6</v>
      </c>
      <c r="L19" s="68">
        <v>7</v>
      </c>
      <c r="M19" s="68">
        <v>8</v>
      </c>
      <c r="N19" s="69">
        <v>9</v>
      </c>
      <c r="O19" s="61">
        <v>10</v>
      </c>
      <c r="P19" s="62">
        <v>11</v>
      </c>
      <c r="Q19" s="61">
        <v>12</v>
      </c>
      <c r="R19" s="62">
        <v>13</v>
      </c>
    </row>
    <row r="20" spans="2:18" ht="44.25" customHeight="1" thickBot="1" x14ac:dyDescent="0.3">
      <c r="C20" s="24">
        <v>1</v>
      </c>
      <c r="D20" s="176" t="s">
        <v>28</v>
      </c>
      <c r="E20" s="179" t="s">
        <v>31</v>
      </c>
      <c r="F20" s="56" t="s">
        <v>33</v>
      </c>
      <c r="G20" s="71">
        <f>1012+20</f>
        <v>1032</v>
      </c>
      <c r="H20" s="71">
        <f>4761.084-49+100</f>
        <v>4812.0839999999998</v>
      </c>
      <c r="I20" s="71">
        <f>76+14</f>
        <v>90</v>
      </c>
      <c r="J20" s="71">
        <f>376.31+70</f>
        <v>446.31</v>
      </c>
      <c r="K20" s="71">
        <f>35+4</f>
        <v>39</v>
      </c>
      <c r="L20" s="71">
        <v>11</v>
      </c>
      <c r="M20" s="71">
        <f>1+10</f>
        <v>11</v>
      </c>
      <c r="N20" s="71">
        <v>31</v>
      </c>
      <c r="O20" s="71">
        <f>495+6</f>
        <v>501</v>
      </c>
      <c r="P20" s="71">
        <f>2174.836+28.72</f>
        <v>2203.5559999999996</v>
      </c>
      <c r="Q20" s="71">
        <f>441+2</f>
        <v>443</v>
      </c>
      <c r="R20" s="71">
        <f>1932.775+43.09</f>
        <v>1975.865</v>
      </c>
    </row>
    <row r="21" spans="2:18" ht="44.25" customHeight="1" thickBot="1" x14ac:dyDescent="0.3">
      <c r="C21" s="25">
        <v>2</v>
      </c>
      <c r="D21" s="177"/>
      <c r="E21" s="180"/>
      <c r="F21" s="57" t="s">
        <v>34</v>
      </c>
      <c r="G21" s="71">
        <f>579+90</f>
        <v>669</v>
      </c>
      <c r="H21" s="71">
        <f>3337.165+557.41</f>
        <v>3894.5749999999998</v>
      </c>
      <c r="I21" s="71">
        <f>5+10</f>
        <v>15</v>
      </c>
      <c r="J21" s="71">
        <f>52.55+60.8</f>
        <v>113.35</v>
      </c>
      <c r="K21" s="71">
        <f>1+9</f>
        <v>10</v>
      </c>
      <c r="L21" s="71">
        <v>1</v>
      </c>
      <c r="M21" s="71">
        <f>0+1</f>
        <v>1</v>
      </c>
      <c r="N21" s="71">
        <v>3</v>
      </c>
      <c r="O21" s="71">
        <f>519+1</f>
        <v>520</v>
      </c>
      <c r="P21" s="71">
        <f>2465.466+9.44</f>
        <v>2474.9059999999999</v>
      </c>
      <c r="Q21" s="71">
        <v>320</v>
      </c>
      <c r="R21" s="71">
        <f>1459.611+8.21</f>
        <v>1467.8210000000001</v>
      </c>
    </row>
    <row r="22" spans="2:18" ht="44.25" customHeight="1" thickBot="1" x14ac:dyDescent="0.3">
      <c r="C22" s="25">
        <v>3</v>
      </c>
      <c r="D22" s="177"/>
      <c r="E22" s="136" t="s">
        <v>32</v>
      </c>
      <c r="F22" s="58" t="s">
        <v>33</v>
      </c>
      <c r="G22" s="71">
        <v>17</v>
      </c>
      <c r="H22" s="71">
        <v>810.17000000000007</v>
      </c>
      <c r="I22" s="71">
        <v>1</v>
      </c>
      <c r="J22" s="71">
        <v>4.8</v>
      </c>
      <c r="K22" s="71">
        <v>0</v>
      </c>
      <c r="L22" s="71">
        <v>0</v>
      </c>
      <c r="M22" s="71">
        <v>0</v>
      </c>
      <c r="N22" s="71">
        <v>1</v>
      </c>
      <c r="O22" s="71">
        <v>3</v>
      </c>
      <c r="P22" s="71">
        <v>22.33</v>
      </c>
      <c r="Q22" s="71">
        <v>8</v>
      </c>
      <c r="R22" s="71">
        <v>41.98</v>
      </c>
    </row>
    <row r="23" spans="2:18" ht="44.25" customHeight="1" thickBot="1" x14ac:dyDescent="0.3">
      <c r="C23" s="26">
        <v>4</v>
      </c>
      <c r="D23" s="178"/>
      <c r="E23" s="137"/>
      <c r="F23" s="59" t="s">
        <v>34</v>
      </c>
      <c r="G23" s="71">
        <f>13+7</f>
        <v>20</v>
      </c>
      <c r="H23" s="71">
        <f>472.390000000001+35</f>
        <v>507.39000000000101</v>
      </c>
      <c r="I23" s="71">
        <f>2+7</f>
        <v>9</v>
      </c>
      <c r="J23" s="71">
        <f>183.9+35</f>
        <v>218.9</v>
      </c>
      <c r="K23" s="71">
        <f>0+7</f>
        <v>7</v>
      </c>
      <c r="L23" s="71">
        <v>0</v>
      </c>
      <c r="M23" s="71">
        <v>0</v>
      </c>
      <c r="N23" s="71">
        <v>2</v>
      </c>
      <c r="O23" s="71">
        <v>8</v>
      </c>
      <c r="P23" s="71">
        <v>33.620000000000005</v>
      </c>
      <c r="Q23" s="71">
        <v>2</v>
      </c>
      <c r="R23" s="71">
        <v>24.88</v>
      </c>
    </row>
    <row r="24" spans="2:18" ht="44.25" customHeight="1" thickBot="1" x14ac:dyDescent="0.3">
      <c r="B24" s="7">
        <f>21</f>
        <v>21</v>
      </c>
      <c r="C24" s="24">
        <v>5</v>
      </c>
      <c r="D24" s="176" t="s">
        <v>29</v>
      </c>
      <c r="E24" s="27" t="s">
        <v>31</v>
      </c>
      <c r="F24" s="60" t="s">
        <v>34</v>
      </c>
      <c r="G24" s="71">
        <f>7+1</f>
        <v>8</v>
      </c>
      <c r="H24" s="71">
        <f>1669.51+102</f>
        <v>1771.51</v>
      </c>
      <c r="I24" s="71">
        <v>2</v>
      </c>
      <c r="J24" s="71">
        <v>415.44</v>
      </c>
      <c r="K24" s="71">
        <v>0</v>
      </c>
      <c r="L24" s="71">
        <v>0</v>
      </c>
      <c r="M24" s="71">
        <v>0</v>
      </c>
      <c r="N24" s="71">
        <v>2</v>
      </c>
      <c r="O24" s="71">
        <v>1</v>
      </c>
      <c r="P24" s="71">
        <v>13.85</v>
      </c>
      <c r="Q24" s="71">
        <v>3</v>
      </c>
      <c r="R24" s="71">
        <v>39.799999999999997</v>
      </c>
    </row>
    <row r="25" spans="2:18" ht="44.25" customHeight="1" thickBot="1" x14ac:dyDescent="0.3">
      <c r="C25" s="26">
        <v>6</v>
      </c>
      <c r="D25" s="178"/>
      <c r="E25" s="28" t="s">
        <v>32</v>
      </c>
      <c r="F25" s="59" t="s">
        <v>34</v>
      </c>
      <c r="G25" s="71">
        <v>18</v>
      </c>
      <c r="H25" s="71">
        <v>2948.1360000000004</v>
      </c>
      <c r="I25" s="71">
        <v>5</v>
      </c>
      <c r="J25" s="71">
        <v>1596</v>
      </c>
      <c r="K25" s="71">
        <v>0</v>
      </c>
      <c r="L25" s="71">
        <v>4</v>
      </c>
      <c r="M25" s="71">
        <v>1</v>
      </c>
      <c r="N25" s="71">
        <v>0</v>
      </c>
      <c r="O25" s="71">
        <f>3+1</f>
        <v>4</v>
      </c>
      <c r="P25" s="71">
        <f>306.89+289</f>
        <v>595.89</v>
      </c>
      <c r="Q25" s="71">
        <v>0</v>
      </c>
      <c r="R25" s="71">
        <v>0</v>
      </c>
    </row>
    <row r="26" spans="2:18" ht="44.25" customHeight="1" thickBot="1" x14ac:dyDescent="0.3">
      <c r="C26" s="24">
        <v>7</v>
      </c>
      <c r="D26" s="176" t="s">
        <v>30</v>
      </c>
      <c r="E26" s="27" t="s">
        <v>31</v>
      </c>
      <c r="F26" s="42" t="s">
        <v>34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1</v>
      </c>
      <c r="R26" s="71">
        <v>213.4</v>
      </c>
    </row>
    <row r="27" spans="2:18" ht="44.25" customHeight="1" thickBot="1" x14ac:dyDescent="0.3">
      <c r="C27" s="26">
        <v>8</v>
      </c>
      <c r="D27" s="178"/>
      <c r="E27" s="28" t="s">
        <v>32</v>
      </c>
      <c r="F27" s="43" t="s">
        <v>34</v>
      </c>
      <c r="G27" s="71">
        <f>6+3</f>
        <v>9</v>
      </c>
      <c r="H27" s="71">
        <f>5095.16+641.5</f>
        <v>5736.66</v>
      </c>
      <c r="I27" s="71">
        <v>3</v>
      </c>
      <c r="J27" s="71">
        <v>3470.4300000000003</v>
      </c>
      <c r="K27" s="71">
        <v>0</v>
      </c>
      <c r="L27" s="71">
        <v>0</v>
      </c>
      <c r="M27" s="71">
        <v>0</v>
      </c>
      <c r="N27" s="71">
        <v>3</v>
      </c>
      <c r="O27" s="71">
        <v>2</v>
      </c>
      <c r="P27" s="71">
        <v>292.27999999999997</v>
      </c>
      <c r="Q27" s="71">
        <v>0</v>
      </c>
      <c r="R27" s="71">
        <v>0</v>
      </c>
    </row>
    <row r="28" spans="2:18" ht="51.75" customHeight="1" thickBot="1" x14ac:dyDescent="0.3">
      <c r="C28" s="24">
        <v>9</v>
      </c>
      <c r="D28" s="176" t="s">
        <v>35</v>
      </c>
      <c r="E28" s="184" t="s">
        <v>47</v>
      </c>
      <c r="F28" s="185"/>
      <c r="G28" s="71">
        <v>6</v>
      </c>
      <c r="H28" s="71">
        <v>17769.11</v>
      </c>
      <c r="I28" s="71">
        <v>1</v>
      </c>
      <c r="J28" s="71">
        <v>2468.41</v>
      </c>
      <c r="K28" s="71">
        <v>0</v>
      </c>
      <c r="L28" s="71">
        <v>0</v>
      </c>
      <c r="M28" s="71">
        <v>0</v>
      </c>
      <c r="N28" s="71">
        <v>1</v>
      </c>
      <c r="O28" s="71">
        <v>0</v>
      </c>
      <c r="P28" s="71">
        <v>0</v>
      </c>
      <c r="Q28" s="71">
        <v>1</v>
      </c>
      <c r="R28" s="71">
        <v>1431</v>
      </c>
    </row>
    <row r="29" spans="2:18" ht="23.25" customHeight="1" thickBot="1" x14ac:dyDescent="0.3">
      <c r="C29" s="25">
        <v>10</v>
      </c>
      <c r="D29" s="177"/>
      <c r="E29" s="186" t="s">
        <v>48</v>
      </c>
      <c r="F29" s="187"/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</row>
    <row r="30" spans="2:18" ht="50.25" customHeight="1" thickBot="1" x14ac:dyDescent="0.3">
      <c r="C30" s="25">
        <v>11</v>
      </c>
      <c r="D30" s="177"/>
      <c r="E30" s="186" t="s">
        <v>49</v>
      </c>
      <c r="F30" s="187"/>
      <c r="G30" s="71">
        <v>1</v>
      </c>
      <c r="H30" s="71">
        <v>49.1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</row>
    <row r="31" spans="2:18" ht="25.5" customHeight="1" thickBot="1" x14ac:dyDescent="0.3">
      <c r="C31" s="25">
        <v>12</v>
      </c>
      <c r="D31" s="177"/>
      <c r="E31" s="186" t="s">
        <v>50</v>
      </c>
      <c r="F31" s="187"/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</row>
    <row r="32" spans="2:18" ht="50.25" customHeight="1" thickBot="1" x14ac:dyDescent="0.3">
      <c r="C32" s="25">
        <v>13</v>
      </c>
      <c r="D32" s="177"/>
      <c r="E32" s="186" t="s">
        <v>51</v>
      </c>
      <c r="F32" s="187"/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</row>
    <row r="33" spans="3:18" ht="50.25" customHeight="1" thickBot="1" x14ac:dyDescent="0.3">
      <c r="C33" s="26">
        <v>14</v>
      </c>
      <c r="D33" s="178"/>
      <c r="E33" s="188" t="s">
        <v>52</v>
      </c>
      <c r="F33" s="189"/>
      <c r="G33" s="71">
        <v>3</v>
      </c>
      <c r="H33" s="71">
        <v>2678.9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</row>
    <row r="34" spans="3:18" ht="21" customHeight="1" thickBot="1" x14ac:dyDescent="0.3">
      <c r="C34" s="55">
        <v>15</v>
      </c>
      <c r="D34" s="181" t="s">
        <v>36</v>
      </c>
      <c r="E34" s="182"/>
      <c r="F34" s="183"/>
      <c r="G34" s="73">
        <f>SUM(G20:G33)</f>
        <v>1783</v>
      </c>
      <c r="H34" s="73">
        <f t="shared" ref="H34:R34" si="0">SUM(H20:H33)</f>
        <v>40977.635000000002</v>
      </c>
      <c r="I34" s="73">
        <f t="shared" si="0"/>
        <v>126</v>
      </c>
      <c r="J34" s="73">
        <f t="shared" si="0"/>
        <v>8733.64</v>
      </c>
      <c r="K34" s="73">
        <f t="shared" si="0"/>
        <v>56</v>
      </c>
      <c r="L34" s="73">
        <f t="shared" si="0"/>
        <v>16</v>
      </c>
      <c r="M34" s="73">
        <f t="shared" si="0"/>
        <v>13</v>
      </c>
      <c r="N34" s="73">
        <f t="shared" si="0"/>
        <v>43</v>
      </c>
      <c r="O34" s="73">
        <f t="shared" si="0"/>
        <v>1039</v>
      </c>
      <c r="P34" s="73">
        <f t="shared" si="0"/>
        <v>5636.4319999999998</v>
      </c>
      <c r="Q34" s="73">
        <f t="shared" si="0"/>
        <v>778</v>
      </c>
      <c r="R34" s="73">
        <f t="shared" si="0"/>
        <v>5194.746000000001</v>
      </c>
    </row>
    <row r="35" spans="3:18" x14ac:dyDescent="0.25">
      <c r="J35" s="70"/>
    </row>
    <row r="38" spans="3:18" x14ac:dyDescent="0.25">
      <c r="G38" s="70"/>
      <c r="H38" s="70"/>
    </row>
    <row r="47" spans="3:18" x14ac:dyDescent="0.25">
      <c r="C47" s="70"/>
      <c r="D47" s="70"/>
      <c r="E47" s="70"/>
      <c r="F47" s="70"/>
      <c r="G47" s="70"/>
    </row>
    <row r="49" spans="3:18" x14ac:dyDescent="0.25"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3:18" x14ac:dyDescent="0.25"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3:18" x14ac:dyDescent="0.25"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3:18" x14ac:dyDescent="0.25"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3:18" x14ac:dyDescent="0.25"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3:18" x14ac:dyDescent="0.25">
      <c r="C54" s="70"/>
      <c r="D54" s="70"/>
      <c r="E54" s="70"/>
      <c r="F54" s="70"/>
      <c r="G54" s="7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51"/>
    </row>
    <row r="55" spans="3:18" x14ac:dyDescent="0.25"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51"/>
    </row>
    <row r="56" spans="3:18" x14ac:dyDescent="0.25"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3:18" x14ac:dyDescent="0.25"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3:18" x14ac:dyDescent="0.25"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3:18" x14ac:dyDescent="0.25"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3:18" x14ac:dyDescent="0.25"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3:18" x14ac:dyDescent="0.25">
      <c r="G61" s="52"/>
      <c r="H61" s="53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3:18" x14ac:dyDescent="0.25">
      <c r="G62" s="52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3:18" x14ac:dyDescent="0.25">
      <c r="G63" s="52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3:18" x14ac:dyDescent="0.25">
      <c r="G64" s="52"/>
      <c r="H64" s="53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7:18" x14ac:dyDescent="0.25">
      <c r="G65" s="52"/>
      <c r="H65" s="53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7:18" x14ac:dyDescent="0.25"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7:18" x14ac:dyDescent="0.25"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7:18" x14ac:dyDescent="0.25"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7:18" x14ac:dyDescent="0.25"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7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7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2021-04-07T05:21:28Z</dcterms:modified>
</cp:coreProperties>
</file>