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3" l="1"/>
  <c r="Q26" i="3"/>
  <c r="R24" i="3"/>
  <c r="Q24" i="3"/>
  <c r="R21" i="3"/>
  <c r="Q21" i="3"/>
  <c r="R20" i="3"/>
  <c r="Q20" i="3"/>
  <c r="P23" i="3"/>
  <c r="O23" i="3"/>
  <c r="P22" i="3"/>
  <c r="O22" i="3"/>
  <c r="O21" i="3"/>
  <c r="P21" i="3"/>
  <c r="P20" i="3"/>
  <c r="O20" i="3"/>
  <c r="H26" i="3" l="1"/>
  <c r="G26" i="3"/>
  <c r="H24" i="3"/>
  <c r="G24" i="3"/>
  <c r="J20" i="3"/>
  <c r="J23" i="3"/>
  <c r="K23" i="3"/>
  <c r="H23" i="3"/>
  <c r="G23" i="3"/>
  <c r="H21" i="3"/>
  <c r="G21" i="3"/>
  <c r="N20" i="3"/>
  <c r="K20" i="3"/>
  <c r="H20" i="3"/>
  <c r="G20" i="3"/>
  <c r="I26" i="2"/>
  <c r="H26" i="2"/>
  <c r="I23" i="2"/>
  <c r="H23" i="2"/>
  <c r="I21" i="2"/>
  <c r="H21" i="2"/>
  <c r="G26" i="2"/>
  <c r="F26" i="2"/>
  <c r="K26" i="2" l="1"/>
  <c r="L21" i="2"/>
  <c r="J21" i="2" s="1"/>
  <c r="K21" i="2"/>
  <c r="I26" i="3" l="1"/>
  <c r="I27" i="3"/>
  <c r="I25" i="3"/>
  <c r="I24" i="3"/>
  <c r="I21" i="3"/>
  <c r="I22" i="3"/>
  <c r="I23" i="3"/>
  <c r="I20" i="3"/>
  <c r="J27" i="3"/>
  <c r="H25" i="3" l="1"/>
  <c r="G27" i="3"/>
  <c r="H27" i="3"/>
  <c r="R22" i="3"/>
  <c r="Q22" i="3"/>
  <c r="I29" i="3" l="1"/>
  <c r="I30" i="3"/>
  <c r="I31" i="3"/>
  <c r="R33" i="3" l="1"/>
  <c r="Q33" i="3"/>
  <c r="P33" i="3"/>
  <c r="O33" i="3"/>
  <c r="M33" i="3"/>
  <c r="L33" i="3"/>
  <c r="K33" i="3"/>
  <c r="J33" i="3"/>
  <c r="I33" i="3"/>
  <c r="R32" i="3"/>
  <c r="Q32" i="3"/>
  <c r="P32" i="3"/>
  <c r="O32" i="3"/>
  <c r="N32" i="3"/>
  <c r="M32" i="3"/>
  <c r="L32" i="3"/>
  <c r="K32" i="3"/>
  <c r="J32" i="3"/>
  <c r="I32" i="3"/>
  <c r="H32" i="3"/>
  <c r="G32" i="3"/>
  <c r="R31" i="3"/>
  <c r="Q31" i="3"/>
  <c r="P31" i="3"/>
  <c r="O31" i="3"/>
  <c r="M31" i="3"/>
  <c r="L31" i="3"/>
  <c r="K31" i="3"/>
  <c r="J31" i="3"/>
  <c r="H31" i="3"/>
  <c r="G31" i="3"/>
  <c r="R30" i="3"/>
  <c r="Q30" i="3"/>
  <c r="P30" i="3"/>
  <c r="O30" i="3"/>
  <c r="N30" i="3"/>
  <c r="M30" i="3"/>
  <c r="L30" i="3"/>
  <c r="K30" i="3"/>
  <c r="J30" i="3"/>
  <c r="H30" i="3"/>
  <c r="G30" i="3"/>
  <c r="R29" i="3"/>
  <c r="Q29" i="3"/>
  <c r="M29" i="3"/>
  <c r="L29" i="3"/>
  <c r="K29" i="3"/>
  <c r="J29" i="3"/>
  <c r="F37" i="2"/>
  <c r="F30" i="2" l="1"/>
  <c r="G30" i="2"/>
  <c r="Q28" i="2" l="1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<sst xmlns="http://schemas.openxmlformats.org/spreadsheetml/2006/main" count="127" uniqueCount="72">
  <si>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</si>
  <si>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</si>
  <si>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</si>
  <si>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</si>
  <si>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</si>
  <si>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</si>
  <si>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</si>
  <si>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</si>
  <si>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</si>
  <si>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</si>
  <si>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</si>
  <si>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</si>
  <si>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</si>
  <si>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</si>
  <si>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</si>
  <si>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</si>
  <si>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</si>
  <si>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</si>
  <si>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</si>
  <si>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</si>
  <si>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</si>
  <si>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</si>
  <si>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</si>
  <si>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</si>
  <si>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</si>
  <si>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</si>
  <si>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</si>
  <si>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</si>
  <si>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</si>
  <si>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</si>
  <si>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</si>
  <si>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</si>
  <si>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</si>
  <si>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</si>
  <si>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</si>
  <si>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</si>
  <si>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</si>
  <si>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</si>
  <si>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</si>
  <si>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</si>
  <si>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</si>
  <si>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</si>
  <si>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</si>
  <si>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</si>
  <si>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</si>
  <si>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</si>
  <si>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</si>
  <si>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</si>
  <si>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</si>
  <si>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</si>
  <si>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</si>
  <si>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</si>
  <si>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</si>
  <si>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</si>
  <si>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</si>
  <si>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</si>
  <si>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</si>
  <si>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</si>
  <si>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</si>
  <si>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</si>
  <si>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</si>
  <si>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</si>
  <si>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</si>
  <si>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</si>
  <si>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</si>
  <si>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</si>
  <si>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</si>
  <si>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</si>
  <si>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</si>
  <si>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              АО "Газпром газораспределение Краснодар"</t>
  </si>
  <si>
    <t>март 2020 г.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</si>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</sst>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164" fontId="7" fillId="3" borderId="26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26" xfId="0" applyNumberFormat="1" applyFont="1" applyFill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2" fontId="7" fillId="3" borderId="1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/>
    </xf>
    <xf numFmtId="2" fontId="7" fillId="3" borderId="28" xfId="0" applyNumberFormat="1" applyFont="1" applyFill="1" applyBorder="1" applyAlignment="1">
      <alignment horizontal="center" vertical="center"/>
    </xf>
    <xf numFmtId="4" fontId="13" fillId="3" borderId="13" xfId="0" applyNumberFormat="1" applyFont="1" applyFill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 wrapText="1"/>
    </xf>
    <xf numFmtId="4" fontId="13" fillId="3" borderId="50" xfId="0" applyNumberFormat="1" applyFont="1" applyFill="1" applyBorder="1" applyAlignment="1">
      <alignment horizontal="center" vertical="center" wrapText="1"/>
    </xf>
    <xf numFmtId="4" fontId="13" fillId="3" borderId="72" xfId="0" applyNumberFormat="1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3" borderId="43" xfId="0" applyNumberFormat="1" applyFont="1" applyFill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2" fontId="15" fillId="3" borderId="36" xfId="0" applyNumberFormat="1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2" fontId="15" fillId="3" borderId="14" xfId="0" applyNumberFormat="1" applyFont="1" applyFill="1" applyBorder="1" applyAlignment="1">
      <alignment horizontal="center" vertical="center"/>
    </xf>
    <xf numFmtId="0" fontId="15" fillId="3" borderId="33" xfId="0" applyFont="1" applyFill="1" applyBorder="1" applyAlignment="1">
      <alignment horizontal="center" vertical="center"/>
    </xf>
    <xf numFmtId="1" fontId="15" fillId="3" borderId="40" xfId="0" applyNumberFormat="1" applyFont="1" applyFill="1" applyBorder="1" applyAlignment="1">
      <alignment horizontal="center" vertical="center"/>
    </xf>
    <xf numFmtId="1" fontId="15" fillId="3" borderId="26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7" fillId="3" borderId="38" xfId="0" applyNumberFormat="1" applyFont="1" applyFill="1" applyBorder="1" applyAlignment="1">
      <alignment horizontal="center"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39" xfId="0" applyNumberFormat="1" applyFont="1" applyFill="1" applyBorder="1" applyAlignment="1">
      <alignment horizontal="center" vertical="center"/>
    </xf>
    <xf numFmtId="2" fontId="7" fillId="3" borderId="13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/>
    </xf>
    <xf numFmtId="1" fontId="7" fillId="3" borderId="4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2" fontId="7" fillId="3" borderId="30" xfId="0" applyNumberFormat="1" applyFont="1" applyFill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N15" sqref="N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38" t="s">
        <v>67</v>
      </c>
      <c r="C8" s="139"/>
      <c r="D8" s="139"/>
      <c r="E8" s="139"/>
      <c r="F8" s="139"/>
      <c r="G8" s="139"/>
      <c r="H8" s="139"/>
      <c r="I8" s="139"/>
      <c r="J8" s="139"/>
      <c r="K8" s="140"/>
    </row>
    <row r="9" spans="2:17" ht="19.5" customHeight="1" x14ac:dyDescent="0.25">
      <c r="B9" s="141" t="s">
        <v>54</v>
      </c>
      <c r="C9" s="142"/>
      <c r="D9" s="142"/>
      <c r="E9" s="142"/>
      <c r="F9" s="142"/>
      <c r="G9" s="142"/>
      <c r="H9" s="142"/>
      <c r="I9" s="142"/>
      <c r="J9" s="142"/>
      <c r="K9" s="143"/>
    </row>
    <row r="10" spans="2:17" ht="15.75" customHeight="1" x14ac:dyDescent="0.3">
      <c r="B10" s="144" t="s">
        <v>68</v>
      </c>
      <c r="C10" s="145"/>
      <c r="D10" s="145"/>
      <c r="E10" s="145"/>
      <c r="F10" s="145"/>
      <c r="G10" s="145"/>
      <c r="H10" s="145"/>
      <c r="I10" s="145"/>
      <c r="J10" s="145"/>
      <c r="K10" s="146"/>
    </row>
    <row r="11" spans="2:17" ht="18" x14ac:dyDescent="0.25">
      <c r="B11" s="147" t="s">
        <v>15</v>
      </c>
      <c r="C11" s="148"/>
      <c r="D11" s="148"/>
      <c r="E11" s="148"/>
      <c r="F11" s="148"/>
      <c r="G11" s="148"/>
      <c r="H11" s="148"/>
      <c r="I11" s="148"/>
      <c r="J11" s="148"/>
      <c r="K11" s="149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37" t="s">
        <v>0</v>
      </c>
      <c r="C15" s="137" t="s">
        <v>1</v>
      </c>
      <c r="D15" s="137"/>
      <c r="E15" s="137" t="s">
        <v>4</v>
      </c>
      <c r="F15" s="137"/>
      <c r="G15" s="137"/>
      <c r="H15" s="137" t="s">
        <v>5</v>
      </c>
      <c r="I15" s="137"/>
      <c r="J15" s="137" t="s">
        <v>6</v>
      </c>
      <c r="K15" s="137"/>
      <c r="L15" s="2"/>
      <c r="M15" s="2"/>
      <c r="N15" s="2"/>
      <c r="O15" s="2"/>
      <c r="P15" s="2"/>
      <c r="Q15" s="3"/>
    </row>
    <row r="16" spans="2:17" ht="70.5" customHeight="1" x14ac:dyDescent="0.25">
      <c r="B16" s="137"/>
      <c r="C16" s="137" t="s">
        <v>2</v>
      </c>
      <c r="D16" s="137" t="s">
        <v>3</v>
      </c>
      <c r="E16" s="137" t="s">
        <v>7</v>
      </c>
      <c r="F16" s="137"/>
      <c r="G16" s="137" t="s">
        <v>10</v>
      </c>
      <c r="H16" s="137" t="s">
        <v>11</v>
      </c>
      <c r="I16" s="137" t="s">
        <v>12</v>
      </c>
      <c r="J16" s="137" t="s">
        <v>13</v>
      </c>
      <c r="K16" s="137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37"/>
      <c r="C17" s="137"/>
      <c r="D17" s="137"/>
      <c r="E17" s="5" t="s">
        <v>8</v>
      </c>
      <c r="F17" s="5" t="s">
        <v>9</v>
      </c>
      <c r="G17" s="137"/>
      <c r="H17" s="137"/>
      <c r="I17" s="137"/>
      <c r="J17" s="137"/>
      <c r="K17" s="137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  <mergeCell ref="K16:K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"/>
  <sheetViews>
    <sheetView view="pageBreakPreview" topLeftCell="A13" zoomScale="110" zoomScaleNormal="100" zoomScaleSheetLayoutView="110" workbookViewId="0">
      <selection activeCell="G26" sqref="G26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38" t="s">
        <v>65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2"/>
    </row>
    <row r="10" spans="2:14" ht="18" x14ac:dyDescent="0.25">
      <c r="B10" s="141" t="s">
        <v>64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4"/>
    </row>
    <row r="11" spans="2:14" ht="18.75" x14ac:dyDescent="0.3">
      <c r="B11" s="185" t="s">
        <v>66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</row>
    <row r="12" spans="2:14" ht="18" x14ac:dyDescent="0.25">
      <c r="B12" s="188" t="s">
        <v>38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90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3" t="s">
        <v>71</v>
      </c>
      <c r="N14" s="53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91" t="s">
        <v>16</v>
      </c>
      <c r="C16" s="191" t="s">
        <v>17</v>
      </c>
      <c r="D16" s="191"/>
      <c r="E16" s="193"/>
      <c r="F16" s="194" t="s">
        <v>18</v>
      </c>
      <c r="G16" s="195"/>
      <c r="H16" s="194" t="s">
        <v>21</v>
      </c>
      <c r="I16" s="195"/>
      <c r="J16" s="194" t="s">
        <v>22</v>
      </c>
      <c r="K16" s="196"/>
      <c r="L16" s="196"/>
      <c r="M16" s="196"/>
      <c r="N16" s="195"/>
    </row>
    <row r="17" spans="2:17" x14ac:dyDescent="0.25">
      <c r="B17" s="191"/>
      <c r="C17" s="191"/>
      <c r="D17" s="191"/>
      <c r="E17" s="193"/>
      <c r="F17" s="197" t="s">
        <v>19</v>
      </c>
      <c r="G17" s="198" t="s">
        <v>20</v>
      </c>
      <c r="H17" s="197" t="s">
        <v>19</v>
      </c>
      <c r="I17" s="198" t="s">
        <v>20</v>
      </c>
      <c r="J17" s="197" t="str">
        <f>F17</f>
        <v>количество</v>
      </c>
      <c r="K17" s="191" t="str">
        <f>I17</f>
        <v>объем, м3/час</v>
      </c>
      <c r="L17" s="191" t="s">
        <v>23</v>
      </c>
      <c r="M17" s="191"/>
      <c r="N17" s="198"/>
    </row>
    <row r="18" spans="2:17" ht="42.75" x14ac:dyDescent="0.25">
      <c r="B18" s="191"/>
      <c r="C18" s="191"/>
      <c r="D18" s="191"/>
      <c r="E18" s="193"/>
      <c r="F18" s="197"/>
      <c r="G18" s="198"/>
      <c r="H18" s="197"/>
      <c r="I18" s="198"/>
      <c r="J18" s="197"/>
      <c r="K18" s="191"/>
      <c r="L18" s="22" t="s">
        <v>24</v>
      </c>
      <c r="M18" s="22" t="s">
        <v>25</v>
      </c>
      <c r="N18" s="26" t="s">
        <v>26</v>
      </c>
    </row>
    <row r="19" spans="2:17" ht="15.75" thickBot="1" x14ac:dyDescent="0.3">
      <c r="B19" s="192"/>
      <c r="C19" s="192">
        <v>1</v>
      </c>
      <c r="D19" s="192"/>
      <c r="E19" s="199"/>
      <c r="F19" s="64">
        <v>2</v>
      </c>
      <c r="G19" s="65">
        <v>3</v>
      </c>
      <c r="H19" s="64">
        <v>4</v>
      </c>
      <c r="I19" s="65">
        <v>5</v>
      </c>
      <c r="J19" s="64">
        <v>6</v>
      </c>
      <c r="K19" s="24">
        <v>7</v>
      </c>
      <c r="L19" s="24">
        <v>8</v>
      </c>
      <c r="M19" s="24">
        <v>9</v>
      </c>
      <c r="N19" s="65">
        <v>10</v>
      </c>
    </row>
    <row r="20" spans="2:17" ht="15.75" thickBot="1" x14ac:dyDescent="0.3">
      <c r="B20" s="54">
        <v>1</v>
      </c>
      <c r="C20" s="161" t="s">
        <v>27</v>
      </c>
      <c r="D20" s="162"/>
      <c r="E20" s="163"/>
      <c r="F20" s="66"/>
      <c r="G20" s="67"/>
      <c r="H20" s="66"/>
      <c r="I20" s="67"/>
      <c r="J20" s="66"/>
      <c r="K20" s="68"/>
      <c r="L20" s="68"/>
      <c r="M20" s="68"/>
      <c r="N20" s="67"/>
    </row>
    <row r="21" spans="2:17" x14ac:dyDescent="0.25">
      <c r="B21" s="55">
        <v>2</v>
      </c>
      <c r="C21" s="164" t="s">
        <v>28</v>
      </c>
      <c r="D21" s="167" t="s">
        <v>31</v>
      </c>
      <c r="E21" s="58" t="s">
        <v>33</v>
      </c>
      <c r="F21" s="159">
        <v>271</v>
      </c>
      <c r="G21" s="169">
        <v>1310.56</v>
      </c>
      <c r="H21" s="159">
        <f>F21-J21</f>
        <v>248</v>
      </c>
      <c r="I21" s="169">
        <f>G21-K21</f>
        <v>1153.4099999999999</v>
      </c>
      <c r="J21" s="159">
        <f>L21+M21+N21</f>
        <v>23</v>
      </c>
      <c r="K21" s="171">
        <f>108.23+14.72+34.2</f>
        <v>157.15</v>
      </c>
      <c r="L21" s="200">
        <f>4+3</f>
        <v>7</v>
      </c>
      <c r="M21" s="200">
        <v>0</v>
      </c>
      <c r="N21" s="204">
        <v>16</v>
      </c>
    </row>
    <row r="22" spans="2:17" ht="30" x14ac:dyDescent="0.25">
      <c r="B22" s="56">
        <v>3</v>
      </c>
      <c r="C22" s="165"/>
      <c r="D22" s="168"/>
      <c r="E22" s="59" t="s">
        <v>34</v>
      </c>
      <c r="F22" s="160"/>
      <c r="G22" s="170"/>
      <c r="H22" s="160"/>
      <c r="I22" s="170"/>
      <c r="J22" s="160"/>
      <c r="K22" s="172"/>
      <c r="L22" s="201"/>
      <c r="M22" s="201"/>
      <c r="N22" s="205"/>
    </row>
    <row r="23" spans="2:17" x14ac:dyDescent="0.25">
      <c r="B23" s="56">
        <v>4</v>
      </c>
      <c r="C23" s="165"/>
      <c r="D23" s="177" t="s">
        <v>32</v>
      </c>
      <c r="E23" s="60" t="s">
        <v>33</v>
      </c>
      <c r="F23" s="173">
        <v>8</v>
      </c>
      <c r="G23" s="179">
        <v>57.15</v>
      </c>
      <c r="H23" s="173">
        <f>F23-J23</f>
        <v>7</v>
      </c>
      <c r="I23" s="179">
        <f>G23-K23</f>
        <v>52.15</v>
      </c>
      <c r="J23" s="173">
        <v>1</v>
      </c>
      <c r="K23" s="175">
        <v>5</v>
      </c>
      <c r="L23" s="206">
        <v>1</v>
      </c>
      <c r="M23" s="206">
        <v>0</v>
      </c>
      <c r="N23" s="208">
        <v>0</v>
      </c>
    </row>
    <row r="24" spans="2:17" ht="30.75" thickBot="1" x14ac:dyDescent="0.3">
      <c r="B24" s="57">
        <v>5</v>
      </c>
      <c r="C24" s="166"/>
      <c r="D24" s="178"/>
      <c r="E24" s="61" t="s">
        <v>34</v>
      </c>
      <c r="F24" s="174"/>
      <c r="G24" s="180"/>
      <c r="H24" s="174"/>
      <c r="I24" s="180"/>
      <c r="J24" s="174"/>
      <c r="K24" s="176"/>
      <c r="L24" s="207"/>
      <c r="M24" s="207"/>
      <c r="N24" s="209"/>
    </row>
    <row r="25" spans="2:17" ht="30" x14ac:dyDescent="0.25">
      <c r="B25" s="55">
        <v>6</v>
      </c>
      <c r="C25" s="164" t="s">
        <v>29</v>
      </c>
      <c r="D25" s="33" t="s">
        <v>31</v>
      </c>
      <c r="E25" s="62" t="s">
        <v>34</v>
      </c>
      <c r="F25" s="87">
        <v>4</v>
      </c>
      <c r="G25" s="93">
        <v>314.17</v>
      </c>
      <c r="H25" s="87">
        <v>4</v>
      </c>
      <c r="I25" s="94">
        <v>314.17</v>
      </c>
      <c r="J25" s="87">
        <v>0</v>
      </c>
      <c r="K25" s="93">
        <v>0</v>
      </c>
      <c r="L25" s="96">
        <v>0</v>
      </c>
      <c r="M25" s="96">
        <v>0</v>
      </c>
      <c r="N25" s="97">
        <v>0</v>
      </c>
    </row>
    <row r="26" spans="2:17" ht="30.75" thickBot="1" x14ac:dyDescent="0.3">
      <c r="B26" s="57">
        <v>7</v>
      </c>
      <c r="C26" s="166"/>
      <c r="D26" s="38" t="s">
        <v>32</v>
      </c>
      <c r="E26" s="63" t="s">
        <v>34</v>
      </c>
      <c r="F26" s="39">
        <f>4+2</f>
        <v>6</v>
      </c>
      <c r="G26" s="95">
        <f>493.14+459.62</f>
        <v>952.76</v>
      </c>
      <c r="H26" s="39">
        <f>F26-J26</f>
        <v>4</v>
      </c>
      <c r="I26" s="95">
        <f>G26-K26</f>
        <v>834.3</v>
      </c>
      <c r="J26" s="116">
        <v>2</v>
      </c>
      <c r="K26" s="127">
        <f>74.76+43.7</f>
        <v>118.46000000000001</v>
      </c>
      <c r="L26" s="115">
        <v>0</v>
      </c>
      <c r="M26" s="115">
        <v>0</v>
      </c>
      <c r="N26" s="99">
        <v>2</v>
      </c>
    </row>
    <row r="27" spans="2:17" ht="30" x14ac:dyDescent="0.25">
      <c r="B27" s="55">
        <v>8</v>
      </c>
      <c r="C27" s="164" t="s">
        <v>30</v>
      </c>
      <c r="D27" s="33" t="s">
        <v>31</v>
      </c>
      <c r="E27" s="62" t="s">
        <v>34</v>
      </c>
      <c r="F27" s="87">
        <v>0</v>
      </c>
      <c r="G27" s="97">
        <v>0</v>
      </c>
      <c r="H27" s="87">
        <v>0</v>
      </c>
      <c r="I27" s="97">
        <v>0</v>
      </c>
      <c r="J27" s="87">
        <v>0</v>
      </c>
      <c r="K27" s="96">
        <v>0</v>
      </c>
      <c r="L27" s="96">
        <v>0</v>
      </c>
      <c r="M27" s="96">
        <v>0</v>
      </c>
      <c r="N27" s="97">
        <v>0</v>
      </c>
    </row>
    <row r="28" spans="2:17" ht="30.75" thickBot="1" x14ac:dyDescent="0.3">
      <c r="B28" s="57">
        <v>9</v>
      </c>
      <c r="C28" s="166"/>
      <c r="D28" s="38" t="s">
        <v>32</v>
      </c>
      <c r="E28" s="63" t="s">
        <v>34</v>
      </c>
      <c r="F28" s="39">
        <v>0</v>
      </c>
      <c r="G28" s="99">
        <v>0</v>
      </c>
      <c r="H28" s="39">
        <v>0</v>
      </c>
      <c r="I28" s="99">
        <v>0</v>
      </c>
      <c r="J28" s="39">
        <v>0</v>
      </c>
      <c r="K28" s="98">
        <v>0</v>
      </c>
      <c r="L28" s="98">
        <v>0</v>
      </c>
      <c r="M28" s="98">
        <v>0</v>
      </c>
      <c r="N28" s="99">
        <v>0</v>
      </c>
      <c r="Q28">
        <f>277-264</f>
        <v>13</v>
      </c>
    </row>
    <row r="29" spans="2:17" ht="15.75" thickBot="1" x14ac:dyDescent="0.3">
      <c r="B29" s="55">
        <v>10</v>
      </c>
      <c r="C29" s="150" t="s">
        <v>35</v>
      </c>
      <c r="D29" s="151"/>
      <c r="E29" s="152"/>
      <c r="F29" s="100">
        <v>1</v>
      </c>
      <c r="G29" s="101">
        <v>3895.5</v>
      </c>
      <c r="H29" s="100"/>
      <c r="I29" s="102"/>
      <c r="J29" s="100"/>
      <c r="K29" s="103"/>
      <c r="L29" s="104"/>
      <c r="M29" s="104"/>
      <c r="N29" s="102"/>
    </row>
    <row r="30" spans="2:17" ht="18.75" customHeight="1" thickBot="1" x14ac:dyDescent="0.3">
      <c r="B30" s="56">
        <v>11</v>
      </c>
      <c r="C30" s="153" t="s">
        <v>36</v>
      </c>
      <c r="D30" s="154"/>
      <c r="E30" s="155"/>
      <c r="F30" s="50">
        <f>F21+F23+F25+F26+F27+F28+F29</f>
        <v>290</v>
      </c>
      <c r="G30" s="114">
        <f>G21+G23+G25+G26+G27+G28+G29</f>
        <v>6530.14</v>
      </c>
      <c r="H30" s="50">
        <f t="shared" ref="H30:N30" si="0">H21+H23+H25+H26+H27+H28+H29</f>
        <v>263</v>
      </c>
      <c r="I30" s="51">
        <f t="shared" si="0"/>
        <v>2354.0299999999997</v>
      </c>
      <c r="J30" s="50">
        <f t="shared" si="0"/>
        <v>26</v>
      </c>
      <c r="K30" s="128">
        <f t="shared" si="0"/>
        <v>280.61</v>
      </c>
      <c r="L30" s="52">
        <f t="shared" si="0"/>
        <v>8</v>
      </c>
      <c r="M30" s="52">
        <f t="shared" si="0"/>
        <v>0</v>
      </c>
      <c r="N30" s="51">
        <f t="shared" si="0"/>
        <v>18</v>
      </c>
    </row>
    <row r="31" spans="2:17" ht="15.75" thickBot="1" x14ac:dyDescent="0.3">
      <c r="B31" s="57">
        <v>12</v>
      </c>
      <c r="C31" s="156" t="s">
        <v>37</v>
      </c>
      <c r="D31" s="157"/>
      <c r="E31" s="158"/>
      <c r="F31" s="47"/>
      <c r="G31" s="48"/>
      <c r="H31" s="47"/>
      <c r="I31" s="48"/>
      <c r="J31" s="47"/>
      <c r="K31" s="49"/>
      <c r="L31" s="49"/>
      <c r="M31" s="49"/>
      <c r="N31" s="48"/>
    </row>
    <row r="37" spans="6:16" x14ac:dyDescent="0.25">
      <c r="F37">
        <f>31783.97-28624</f>
        <v>3159.9700000000012</v>
      </c>
    </row>
    <row r="45" spans="6:16" x14ac:dyDescent="0.25">
      <c r="F45" s="203"/>
      <c r="G45" s="202"/>
      <c r="H45" s="203"/>
      <c r="I45" s="202"/>
      <c r="J45" s="203"/>
      <c r="K45" s="202"/>
      <c r="L45" s="203"/>
      <c r="M45" s="203"/>
      <c r="N45" s="203"/>
      <c r="O45" s="43"/>
      <c r="P45" s="43"/>
    </row>
    <row r="46" spans="6:16" x14ac:dyDescent="0.25">
      <c r="F46" s="203"/>
      <c r="G46" s="202"/>
      <c r="H46" s="203"/>
      <c r="I46" s="202"/>
      <c r="J46" s="203"/>
      <c r="K46" s="202"/>
      <c r="L46" s="203"/>
      <c r="M46" s="203"/>
      <c r="N46" s="203"/>
      <c r="O46" s="43"/>
      <c r="P46" s="43"/>
    </row>
    <row r="47" spans="6:16" x14ac:dyDescent="0.25">
      <c r="F47" s="203"/>
      <c r="G47" s="202"/>
      <c r="H47" s="203"/>
      <c r="I47" s="202"/>
      <c r="J47" s="203"/>
      <c r="K47" s="202"/>
      <c r="L47" s="203"/>
      <c r="M47" s="203"/>
      <c r="N47" s="203"/>
      <c r="O47" s="43"/>
      <c r="P47" s="43"/>
    </row>
    <row r="48" spans="6:16" x14ac:dyDescent="0.25">
      <c r="F48" s="203"/>
      <c r="G48" s="202"/>
      <c r="H48" s="203"/>
      <c r="I48" s="202"/>
      <c r="J48" s="203"/>
      <c r="K48" s="202"/>
      <c r="L48" s="203"/>
      <c r="M48" s="203"/>
      <c r="N48" s="203"/>
      <c r="O48" s="43"/>
      <c r="P48" s="43"/>
    </row>
    <row r="49" spans="6:16" x14ac:dyDescent="0.25">
      <c r="F49" s="44"/>
      <c r="G49" s="45"/>
      <c r="H49" s="44"/>
      <c r="I49" s="44"/>
      <c r="J49" s="44"/>
      <c r="K49" s="45"/>
      <c r="L49" s="44"/>
      <c r="M49" s="44"/>
      <c r="N49" s="44"/>
      <c r="O49" s="43"/>
      <c r="P49" s="43"/>
    </row>
    <row r="50" spans="6:16" x14ac:dyDescent="0.25">
      <c r="F50" s="46"/>
      <c r="G50" s="46"/>
      <c r="H50" s="44"/>
      <c r="I50" s="44"/>
      <c r="J50" s="44"/>
      <c r="K50" s="44"/>
      <c r="L50" s="44"/>
      <c r="M50" s="44"/>
      <c r="N50" s="44"/>
      <c r="O50" s="43"/>
      <c r="P50" s="43"/>
    </row>
    <row r="51" spans="6:16" x14ac:dyDescent="0.25">
      <c r="F51" s="44"/>
      <c r="G51" s="44"/>
      <c r="H51" s="44"/>
      <c r="I51" s="44"/>
      <c r="J51" s="44"/>
      <c r="K51" s="44"/>
      <c r="L51" s="44"/>
      <c r="M51" s="44"/>
      <c r="N51" s="44"/>
      <c r="O51" s="43"/>
      <c r="P51" s="43"/>
    </row>
    <row r="52" spans="6:16" x14ac:dyDescent="0.25">
      <c r="F52" s="44"/>
      <c r="G52" s="44"/>
      <c r="H52" s="44"/>
      <c r="I52" s="44"/>
      <c r="J52" s="44"/>
      <c r="K52" s="44"/>
      <c r="L52" s="44"/>
      <c r="M52" s="44"/>
      <c r="N52" s="44"/>
      <c r="O52" s="43"/>
      <c r="P52" s="43"/>
    </row>
    <row r="53" spans="6:16" x14ac:dyDescent="0.25">
      <c r="F53" s="44"/>
      <c r="G53" s="44"/>
      <c r="H53" s="44"/>
      <c r="I53" s="44"/>
      <c r="J53" s="44"/>
      <c r="K53" s="44"/>
      <c r="L53" s="44"/>
      <c r="M53" s="44"/>
      <c r="N53" s="44"/>
      <c r="O53" s="43"/>
      <c r="P53" s="43"/>
    </row>
    <row r="54" spans="6:16" x14ac:dyDescent="0.25">
      <c r="F54" s="45"/>
      <c r="G54" s="45"/>
      <c r="H54" s="45"/>
      <c r="I54" s="45"/>
      <c r="J54" s="45"/>
      <c r="K54" s="45"/>
      <c r="L54" s="45"/>
      <c r="M54" s="45"/>
      <c r="N54" s="45"/>
      <c r="O54" s="43"/>
      <c r="P54" s="43"/>
    </row>
    <row r="55" spans="6:16" x14ac:dyDescent="0.25"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6:16" x14ac:dyDescent="0.25"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</row>
  </sheetData>
  <mergeCells count="62"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4" zoomScale="90" zoomScaleNormal="100" zoomScaleSheetLayoutView="90" workbookViewId="0">
      <selection activeCell="K35" sqref="K35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25" t="s">
        <v>69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7"/>
    </row>
    <row r="9" spans="3:18" ht="22.5" customHeight="1" x14ac:dyDescent="0.25">
      <c r="C9" s="228" t="s">
        <v>53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30"/>
    </row>
    <row r="10" spans="3:18" ht="22.5" customHeight="1" x14ac:dyDescent="0.3">
      <c r="C10" s="210" t="s">
        <v>66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13"/>
      <c r="Q10" s="13"/>
      <c r="R10" s="14"/>
    </row>
    <row r="11" spans="3:18" ht="16.5" customHeight="1" x14ac:dyDescent="0.25">
      <c r="C11" s="212" t="s">
        <v>38</v>
      </c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1" t="s">
        <v>71</v>
      </c>
      <c r="R13" s="72">
        <v>2020</v>
      </c>
    </row>
    <row r="14" spans="3:18" ht="12" customHeight="1" thickBot="1" x14ac:dyDescent="0.3">
      <c r="C14" s="7"/>
      <c r="Q14" s="88"/>
      <c r="R14" s="88"/>
    </row>
    <row r="15" spans="3:18" ht="42" customHeight="1" x14ac:dyDescent="0.25">
      <c r="C15" s="231" t="s">
        <v>16</v>
      </c>
      <c r="D15" s="233" t="s">
        <v>17</v>
      </c>
      <c r="E15" s="234"/>
      <c r="F15" s="235"/>
      <c r="G15" s="242" t="s">
        <v>43</v>
      </c>
      <c r="H15" s="243"/>
      <c r="I15" s="244" t="s">
        <v>44</v>
      </c>
      <c r="J15" s="245"/>
      <c r="K15" s="245"/>
      <c r="L15" s="245"/>
      <c r="M15" s="245"/>
      <c r="N15" s="246"/>
      <c r="O15" s="242" t="s">
        <v>45</v>
      </c>
      <c r="P15" s="243"/>
      <c r="Q15" s="242" t="s">
        <v>46</v>
      </c>
      <c r="R15" s="243"/>
    </row>
    <row r="16" spans="3:18" ht="15" customHeight="1" x14ac:dyDescent="0.25">
      <c r="C16" s="232"/>
      <c r="D16" s="236"/>
      <c r="E16" s="237"/>
      <c r="F16" s="238"/>
      <c r="G16" s="219" t="s">
        <v>19</v>
      </c>
      <c r="H16" s="247" t="s">
        <v>20</v>
      </c>
      <c r="I16" s="219" t="s">
        <v>19</v>
      </c>
      <c r="J16" s="222" t="s">
        <v>20</v>
      </c>
      <c r="K16" s="254" t="s">
        <v>42</v>
      </c>
      <c r="L16" s="255"/>
      <c r="M16" s="255"/>
      <c r="N16" s="256"/>
      <c r="O16" s="219" t="s">
        <v>19</v>
      </c>
      <c r="P16" s="247" t="s">
        <v>20</v>
      </c>
      <c r="Q16" s="219" t="s">
        <v>19</v>
      </c>
      <c r="R16" s="247" t="s">
        <v>20</v>
      </c>
    </row>
    <row r="17" spans="2:18" ht="15" customHeight="1" x14ac:dyDescent="0.25">
      <c r="C17" s="232"/>
      <c r="D17" s="236"/>
      <c r="E17" s="237"/>
      <c r="F17" s="238"/>
      <c r="G17" s="220"/>
      <c r="H17" s="248"/>
      <c r="I17" s="220"/>
      <c r="J17" s="223"/>
      <c r="K17" s="192" t="s">
        <v>41</v>
      </c>
      <c r="L17" s="251" t="s">
        <v>26</v>
      </c>
      <c r="M17" s="252"/>
      <c r="N17" s="253"/>
      <c r="O17" s="220"/>
      <c r="P17" s="248"/>
      <c r="Q17" s="220"/>
      <c r="R17" s="248"/>
    </row>
    <row r="18" spans="2:18" ht="87" customHeight="1" x14ac:dyDescent="0.25">
      <c r="C18" s="232"/>
      <c r="D18" s="239"/>
      <c r="E18" s="240"/>
      <c r="F18" s="241"/>
      <c r="G18" s="221"/>
      <c r="H18" s="249"/>
      <c r="I18" s="221"/>
      <c r="J18" s="224"/>
      <c r="K18" s="250"/>
      <c r="L18" s="22" t="s">
        <v>39</v>
      </c>
      <c r="M18" s="22" t="s">
        <v>63</v>
      </c>
      <c r="N18" s="26" t="s">
        <v>40</v>
      </c>
      <c r="O18" s="221"/>
      <c r="P18" s="249"/>
      <c r="Q18" s="221"/>
      <c r="R18" s="249"/>
    </row>
    <row r="19" spans="2:18" s="7" customFormat="1" ht="15.75" thickBot="1" x14ac:dyDescent="0.3">
      <c r="C19" s="232"/>
      <c r="D19" s="214">
        <v>1</v>
      </c>
      <c r="E19" s="215"/>
      <c r="F19" s="216"/>
      <c r="G19" s="85">
        <v>2</v>
      </c>
      <c r="H19" s="86">
        <v>3</v>
      </c>
      <c r="I19" s="85">
        <v>4</v>
      </c>
      <c r="J19" s="23">
        <v>5</v>
      </c>
      <c r="K19" s="23">
        <v>6</v>
      </c>
      <c r="L19" s="23">
        <v>7</v>
      </c>
      <c r="M19" s="23">
        <v>8</v>
      </c>
      <c r="N19" s="86">
        <v>9</v>
      </c>
      <c r="O19" s="85">
        <v>10</v>
      </c>
      <c r="P19" s="86">
        <v>11</v>
      </c>
      <c r="Q19" s="85">
        <v>12</v>
      </c>
      <c r="R19" s="86">
        <v>13</v>
      </c>
    </row>
    <row r="20" spans="2:18" ht="31.5" customHeight="1" x14ac:dyDescent="0.25">
      <c r="C20" s="30">
        <v>1</v>
      </c>
      <c r="D20" s="257" t="s">
        <v>28</v>
      </c>
      <c r="E20" s="260" t="s">
        <v>31</v>
      </c>
      <c r="F20" s="80" t="s">
        <v>33</v>
      </c>
      <c r="G20" s="129">
        <f>353+81+2+62</f>
        <v>498</v>
      </c>
      <c r="H20" s="130">
        <f>1987+344</f>
        <v>2331</v>
      </c>
      <c r="I20" s="34">
        <f>K20+L20+M20+N20</f>
        <v>60</v>
      </c>
      <c r="J20" s="91">
        <f>248+109.46</f>
        <v>357.46</v>
      </c>
      <c r="K20" s="37">
        <f>21+14</f>
        <v>35</v>
      </c>
      <c r="L20" s="37">
        <v>14</v>
      </c>
      <c r="M20" s="37">
        <v>2</v>
      </c>
      <c r="N20" s="36">
        <f>8+1</f>
        <v>9</v>
      </c>
      <c r="O20" s="124">
        <f>354+30</f>
        <v>384</v>
      </c>
      <c r="P20" s="89">
        <f>1561.16+150</f>
        <v>1711.16</v>
      </c>
      <c r="Q20" s="34">
        <f>327+18</f>
        <v>345</v>
      </c>
      <c r="R20" s="36">
        <f>1282.17+90</f>
        <v>1372.17</v>
      </c>
    </row>
    <row r="21" spans="2:18" ht="30.75" customHeight="1" x14ac:dyDescent="0.25">
      <c r="C21" s="31">
        <v>2</v>
      </c>
      <c r="D21" s="258"/>
      <c r="E21" s="261"/>
      <c r="F21" s="81" t="s">
        <v>34</v>
      </c>
      <c r="G21" s="131">
        <f>343+20+108</f>
        <v>471</v>
      </c>
      <c r="H21" s="132">
        <f>1633+636</f>
        <v>2269</v>
      </c>
      <c r="I21" s="27">
        <f t="shared" ref="I21:I23" si="0">K21+L21+M21+N21</f>
        <v>34</v>
      </c>
      <c r="J21" s="92">
        <v>178</v>
      </c>
      <c r="K21" s="12">
        <v>15</v>
      </c>
      <c r="L21" s="12">
        <v>11</v>
      </c>
      <c r="M21" s="12">
        <v>2</v>
      </c>
      <c r="N21" s="28">
        <v>6</v>
      </c>
      <c r="O21" s="125">
        <f>343+57</f>
        <v>400</v>
      </c>
      <c r="P21" s="118">
        <f>1524.77+376</f>
        <v>1900.77</v>
      </c>
      <c r="Q21" s="27">
        <f>320+78</f>
        <v>398</v>
      </c>
      <c r="R21" s="90">
        <f>1432+390</f>
        <v>1822</v>
      </c>
    </row>
    <row r="22" spans="2:18" ht="32.25" customHeight="1" x14ac:dyDescent="0.25">
      <c r="C22" s="31">
        <v>3</v>
      </c>
      <c r="D22" s="258"/>
      <c r="E22" s="217" t="s">
        <v>32</v>
      </c>
      <c r="F22" s="82" t="s">
        <v>33</v>
      </c>
      <c r="G22" s="131">
        <v>55</v>
      </c>
      <c r="H22" s="132">
        <v>654</v>
      </c>
      <c r="I22" s="27">
        <f t="shared" si="0"/>
        <v>21</v>
      </c>
      <c r="J22" s="25">
        <v>324</v>
      </c>
      <c r="K22" s="12">
        <v>5</v>
      </c>
      <c r="L22" s="12">
        <v>2</v>
      </c>
      <c r="M22" s="12">
        <v>5</v>
      </c>
      <c r="N22" s="28">
        <v>9</v>
      </c>
      <c r="O22" s="106">
        <f>25+5</f>
        <v>30</v>
      </c>
      <c r="P22" s="90">
        <f>162.42+42</f>
        <v>204.42</v>
      </c>
      <c r="Q22" s="27">
        <f t="shared" ref="Q22:R22" si="1">0+0+0+0+0+0+0+0+0+0+0+0+0+0+0+0+0+0+0+0+0</f>
        <v>0</v>
      </c>
      <c r="R22" s="28">
        <f t="shared" si="1"/>
        <v>0</v>
      </c>
    </row>
    <row r="23" spans="2:18" ht="29.25" customHeight="1" thickBot="1" x14ac:dyDescent="0.3">
      <c r="C23" s="32">
        <v>4</v>
      </c>
      <c r="D23" s="259"/>
      <c r="E23" s="218"/>
      <c r="F23" s="83" t="s">
        <v>34</v>
      </c>
      <c r="G23" s="133">
        <f>27+5</f>
        <v>32</v>
      </c>
      <c r="H23" s="134">
        <f>365+67</f>
        <v>432</v>
      </c>
      <c r="I23" s="40">
        <f t="shared" si="0"/>
        <v>25</v>
      </c>
      <c r="J23" s="120">
        <f>114.03+27</f>
        <v>141.03</v>
      </c>
      <c r="K23" s="136">
        <f>3+4</f>
        <v>7</v>
      </c>
      <c r="L23" s="42">
        <v>10</v>
      </c>
      <c r="M23" s="42">
        <v>1</v>
      </c>
      <c r="N23" s="41">
        <v>7</v>
      </c>
      <c r="O23" s="113">
        <f>5+1</f>
        <v>6</v>
      </c>
      <c r="P23" s="117">
        <f>19.89+40</f>
        <v>59.89</v>
      </c>
      <c r="Q23" s="40">
        <v>9</v>
      </c>
      <c r="R23" s="41">
        <v>38.520000000000003</v>
      </c>
    </row>
    <row r="24" spans="2:18" ht="33.75" customHeight="1" x14ac:dyDescent="0.25">
      <c r="B24" s="7">
        <f>21</f>
        <v>21</v>
      </c>
      <c r="C24" s="30">
        <v>5</v>
      </c>
      <c r="D24" s="257" t="s">
        <v>29</v>
      </c>
      <c r="E24" s="33" t="s">
        <v>31</v>
      </c>
      <c r="F24" s="84" t="s">
        <v>34</v>
      </c>
      <c r="G24" s="129">
        <f>28+9</f>
        <v>37</v>
      </c>
      <c r="H24" s="135">
        <f>1158+45</f>
        <v>1203</v>
      </c>
      <c r="I24" s="109">
        <f>K24+L24+M24+N24</f>
        <v>12</v>
      </c>
      <c r="J24" s="126">
        <v>297</v>
      </c>
      <c r="K24" s="108">
        <v>5</v>
      </c>
      <c r="L24" s="108">
        <v>5</v>
      </c>
      <c r="M24" s="108">
        <v>1</v>
      </c>
      <c r="N24" s="110">
        <v>1</v>
      </c>
      <c r="O24" s="34">
        <v>1</v>
      </c>
      <c r="P24" s="35">
        <v>57</v>
      </c>
      <c r="Q24" s="111">
        <f>1+2</f>
        <v>3</v>
      </c>
      <c r="R24" s="110">
        <f>45+121</f>
        <v>166</v>
      </c>
    </row>
    <row r="25" spans="2:18" ht="36.75" customHeight="1" thickBot="1" x14ac:dyDescent="0.3">
      <c r="C25" s="32">
        <v>6</v>
      </c>
      <c r="D25" s="259"/>
      <c r="E25" s="38" t="s">
        <v>32</v>
      </c>
      <c r="F25" s="83" t="s">
        <v>34</v>
      </c>
      <c r="G25" s="39">
        <v>15</v>
      </c>
      <c r="H25" s="69">
        <f>629.7+1540+672</f>
        <v>2841.7</v>
      </c>
      <c r="I25" s="40">
        <f>K25+L25+M25+N25</f>
        <v>8</v>
      </c>
      <c r="J25" s="120">
        <v>348</v>
      </c>
      <c r="K25" s="42">
        <v>3</v>
      </c>
      <c r="L25" s="42">
        <v>1</v>
      </c>
      <c r="M25" s="42">
        <v>0</v>
      </c>
      <c r="N25" s="41">
        <v>4</v>
      </c>
      <c r="O25" s="40">
        <v>3</v>
      </c>
      <c r="P25" s="41">
        <v>629.70000000000005</v>
      </c>
      <c r="Q25" s="39">
        <v>2</v>
      </c>
      <c r="R25" s="70">
        <v>98</v>
      </c>
    </row>
    <row r="26" spans="2:18" ht="39" customHeight="1" x14ac:dyDescent="0.25">
      <c r="C26" s="30">
        <v>7</v>
      </c>
      <c r="D26" s="257" t="s">
        <v>30</v>
      </c>
      <c r="E26" s="33" t="s">
        <v>31</v>
      </c>
      <c r="F26" s="62" t="s">
        <v>34</v>
      </c>
      <c r="G26" s="121">
        <f>5+4</f>
        <v>9</v>
      </c>
      <c r="H26" s="122">
        <f>215.3+20</f>
        <v>235.3</v>
      </c>
      <c r="I26" s="34">
        <f>K26+L26+M26+N26</f>
        <v>3</v>
      </c>
      <c r="J26" s="37">
        <v>98</v>
      </c>
      <c r="K26" s="37">
        <v>2</v>
      </c>
      <c r="L26" s="37">
        <v>1</v>
      </c>
      <c r="M26" s="37">
        <v>0</v>
      </c>
      <c r="N26" s="36">
        <v>0</v>
      </c>
      <c r="O26" s="34">
        <v>0</v>
      </c>
      <c r="P26" s="36">
        <v>0</v>
      </c>
      <c r="Q26" s="106">
        <f>4</f>
        <v>4</v>
      </c>
      <c r="R26" s="28">
        <f>55</f>
        <v>55</v>
      </c>
    </row>
    <row r="27" spans="2:18" ht="38.25" customHeight="1" thickBot="1" x14ac:dyDescent="0.3">
      <c r="C27" s="32">
        <v>8</v>
      </c>
      <c r="D27" s="259"/>
      <c r="E27" s="38" t="s">
        <v>32</v>
      </c>
      <c r="F27" s="63" t="s">
        <v>34</v>
      </c>
      <c r="G27" s="121">
        <f>5+2</f>
        <v>7</v>
      </c>
      <c r="H27" s="123">
        <f>2252+1501</f>
        <v>3753</v>
      </c>
      <c r="I27" s="40">
        <f>K27+L27+M27+N27</f>
        <v>4</v>
      </c>
      <c r="J27" s="42">
        <f>2091</f>
        <v>2091</v>
      </c>
      <c r="K27" s="42">
        <v>1</v>
      </c>
      <c r="L27" s="42">
        <v>2</v>
      </c>
      <c r="M27" s="42">
        <v>0</v>
      </c>
      <c r="N27" s="41">
        <v>1</v>
      </c>
      <c r="O27" s="40">
        <v>0</v>
      </c>
      <c r="P27" s="41">
        <v>0</v>
      </c>
      <c r="Q27" s="106">
        <v>2</v>
      </c>
      <c r="R27" s="90">
        <v>99.5</v>
      </c>
    </row>
    <row r="28" spans="2:18" ht="51.75" customHeight="1" x14ac:dyDescent="0.25">
      <c r="C28" s="30">
        <v>9</v>
      </c>
      <c r="D28" s="257" t="s">
        <v>35</v>
      </c>
      <c r="E28" s="265" t="s">
        <v>47</v>
      </c>
      <c r="F28" s="266"/>
      <c r="G28" s="87">
        <v>5</v>
      </c>
      <c r="H28" s="119">
        <v>11211.5</v>
      </c>
      <c r="I28" s="34">
        <v>4</v>
      </c>
      <c r="J28" s="37">
        <v>4494.3999999999996</v>
      </c>
      <c r="K28" s="37">
        <v>2</v>
      </c>
      <c r="L28" s="37">
        <v>2</v>
      </c>
      <c r="M28" s="37">
        <v>0</v>
      </c>
      <c r="N28" s="36">
        <v>0</v>
      </c>
      <c r="O28" s="34">
        <v>2</v>
      </c>
      <c r="P28" s="36">
        <v>1506.7</v>
      </c>
      <c r="Q28" s="34">
        <v>0</v>
      </c>
      <c r="R28" s="36">
        <v>0</v>
      </c>
    </row>
    <row r="29" spans="2:18" ht="23.25" customHeight="1" x14ac:dyDescent="0.25">
      <c r="C29" s="31">
        <v>10</v>
      </c>
      <c r="D29" s="258"/>
      <c r="E29" s="267" t="s">
        <v>48</v>
      </c>
      <c r="F29" s="268"/>
      <c r="G29" s="27">
        <v>0</v>
      </c>
      <c r="H29" s="28">
        <v>0</v>
      </c>
      <c r="I29" s="105">
        <f t="shared" ref="G29:N33" si="2">0+0+0+0+0+0+0+0+0+0+0+0+0+0+0+0+0+0+0+0+0</f>
        <v>0</v>
      </c>
      <c r="J29" s="12">
        <f t="shared" si="2"/>
        <v>0</v>
      </c>
      <c r="K29" s="12">
        <f t="shared" si="2"/>
        <v>0</v>
      </c>
      <c r="L29" s="12">
        <f t="shared" si="2"/>
        <v>0</v>
      </c>
      <c r="M29" s="12">
        <f t="shared" si="2"/>
        <v>0</v>
      </c>
      <c r="N29" s="29">
        <v>0</v>
      </c>
      <c r="O29" s="27">
        <v>0</v>
      </c>
      <c r="P29" s="28">
        <v>0</v>
      </c>
      <c r="Q29" s="106">
        <f t="shared" ref="O29:R33" si="3">0+0+0+0+0+0+0+0+0+0+0+0+0+0+0+0+0+0+0+0+0</f>
        <v>0</v>
      </c>
      <c r="R29" s="28">
        <f t="shared" si="3"/>
        <v>0</v>
      </c>
    </row>
    <row r="30" spans="2:18" ht="50.25" customHeight="1" x14ac:dyDescent="0.25">
      <c r="C30" s="31">
        <v>11</v>
      </c>
      <c r="D30" s="258"/>
      <c r="E30" s="267" t="s">
        <v>49</v>
      </c>
      <c r="F30" s="268"/>
      <c r="G30" s="27">
        <f t="shared" si="2"/>
        <v>0</v>
      </c>
      <c r="H30" s="28">
        <f t="shared" si="2"/>
        <v>0</v>
      </c>
      <c r="I30" s="107">
        <f t="shared" si="2"/>
        <v>0</v>
      </c>
      <c r="J30" s="108">
        <f t="shared" si="2"/>
        <v>0</v>
      </c>
      <c r="K30" s="108">
        <f t="shared" si="2"/>
        <v>0</v>
      </c>
      <c r="L30" s="108">
        <f t="shared" si="2"/>
        <v>0</v>
      </c>
      <c r="M30" s="108">
        <f t="shared" si="2"/>
        <v>0</v>
      </c>
      <c r="N30" s="28">
        <f t="shared" si="2"/>
        <v>0</v>
      </c>
      <c r="O30" s="27">
        <f t="shared" si="3"/>
        <v>0</v>
      </c>
      <c r="P30" s="28">
        <f t="shared" si="3"/>
        <v>0</v>
      </c>
      <c r="Q30" s="106">
        <f t="shared" si="3"/>
        <v>0</v>
      </c>
      <c r="R30" s="28">
        <f t="shared" si="3"/>
        <v>0</v>
      </c>
    </row>
    <row r="31" spans="2:18" ht="25.5" customHeight="1" x14ac:dyDescent="0.25">
      <c r="C31" s="31">
        <v>12</v>
      </c>
      <c r="D31" s="258"/>
      <c r="E31" s="267" t="s">
        <v>50</v>
      </c>
      <c r="F31" s="268"/>
      <c r="G31" s="27">
        <f t="shared" si="2"/>
        <v>0</v>
      </c>
      <c r="H31" s="28">
        <f t="shared" si="2"/>
        <v>0</v>
      </c>
      <c r="I31" s="105">
        <f t="shared" si="2"/>
        <v>0</v>
      </c>
      <c r="J31" s="12">
        <f t="shared" si="2"/>
        <v>0</v>
      </c>
      <c r="K31" s="12">
        <f t="shared" si="2"/>
        <v>0</v>
      </c>
      <c r="L31" s="12">
        <f t="shared" si="2"/>
        <v>0</v>
      </c>
      <c r="M31" s="12">
        <f t="shared" si="2"/>
        <v>0</v>
      </c>
      <c r="N31" s="29">
        <v>0</v>
      </c>
      <c r="O31" s="27">
        <f t="shared" si="3"/>
        <v>0</v>
      </c>
      <c r="P31" s="28">
        <f t="shared" si="3"/>
        <v>0</v>
      </c>
      <c r="Q31" s="106">
        <f t="shared" si="3"/>
        <v>0</v>
      </c>
      <c r="R31" s="12">
        <f t="shared" si="3"/>
        <v>0</v>
      </c>
    </row>
    <row r="32" spans="2:18" ht="50.25" customHeight="1" x14ac:dyDescent="0.25">
      <c r="C32" s="31">
        <v>13</v>
      </c>
      <c r="D32" s="258"/>
      <c r="E32" s="267" t="s">
        <v>51</v>
      </c>
      <c r="F32" s="268"/>
      <c r="G32" s="109">
        <f t="shared" si="2"/>
        <v>0</v>
      </c>
      <c r="H32" s="110">
        <f t="shared" si="2"/>
        <v>0</v>
      </c>
      <c r="I32" s="107">
        <f t="shared" si="2"/>
        <v>0</v>
      </c>
      <c r="J32" s="108">
        <f t="shared" si="2"/>
        <v>0</v>
      </c>
      <c r="K32" s="108">
        <f t="shared" si="2"/>
        <v>0</v>
      </c>
      <c r="L32" s="108">
        <f t="shared" si="2"/>
        <v>0</v>
      </c>
      <c r="M32" s="108">
        <f t="shared" si="2"/>
        <v>0</v>
      </c>
      <c r="N32" s="28">
        <f t="shared" si="2"/>
        <v>0</v>
      </c>
      <c r="O32" s="109">
        <f t="shared" si="3"/>
        <v>0</v>
      </c>
      <c r="P32" s="110">
        <f t="shared" si="3"/>
        <v>0</v>
      </c>
      <c r="Q32" s="111">
        <f t="shared" si="3"/>
        <v>0</v>
      </c>
      <c r="R32" s="110">
        <f t="shared" si="3"/>
        <v>0</v>
      </c>
    </row>
    <row r="33" spans="3:18" ht="50.25" customHeight="1" thickBot="1" x14ac:dyDescent="0.3">
      <c r="C33" s="32">
        <v>14</v>
      </c>
      <c r="D33" s="259"/>
      <c r="E33" s="269" t="s">
        <v>52</v>
      </c>
      <c r="F33" s="270"/>
      <c r="G33" s="40">
        <v>2</v>
      </c>
      <c r="H33" s="41">
        <v>1040</v>
      </c>
      <c r="I33" s="112">
        <f t="shared" si="2"/>
        <v>0</v>
      </c>
      <c r="J33" s="42">
        <f t="shared" si="2"/>
        <v>0</v>
      </c>
      <c r="K33" s="42">
        <f t="shared" si="2"/>
        <v>0</v>
      </c>
      <c r="L33" s="42">
        <f t="shared" si="2"/>
        <v>0</v>
      </c>
      <c r="M33" s="42">
        <f t="shared" si="2"/>
        <v>0</v>
      </c>
      <c r="N33" s="70">
        <v>0</v>
      </c>
      <c r="O33" s="40">
        <f t="shared" si="3"/>
        <v>0</v>
      </c>
      <c r="P33" s="41">
        <f t="shared" si="3"/>
        <v>0</v>
      </c>
      <c r="Q33" s="113">
        <f t="shared" si="3"/>
        <v>0</v>
      </c>
      <c r="R33" s="41">
        <f t="shared" si="3"/>
        <v>0</v>
      </c>
    </row>
    <row r="34" spans="3:18" ht="21" customHeight="1" thickBot="1" x14ac:dyDescent="0.3">
      <c r="C34" s="77">
        <v>15</v>
      </c>
      <c r="D34" s="262" t="s">
        <v>36</v>
      </c>
      <c r="E34" s="263"/>
      <c r="F34" s="264"/>
      <c r="G34" s="78">
        <f>SUM(G20:G33)</f>
        <v>1131</v>
      </c>
      <c r="H34" s="78">
        <f>SUM(H20:H33)</f>
        <v>25970.5</v>
      </c>
      <c r="I34" s="78">
        <f t="shared" ref="I34:R34" si="4">SUM(I20:I33)</f>
        <v>171</v>
      </c>
      <c r="J34" s="78">
        <f t="shared" si="4"/>
        <v>8328.89</v>
      </c>
      <c r="K34" s="78">
        <f t="shared" si="4"/>
        <v>75</v>
      </c>
      <c r="L34" s="78">
        <f t="shared" si="4"/>
        <v>48</v>
      </c>
      <c r="M34" s="78">
        <f t="shared" si="4"/>
        <v>11</v>
      </c>
      <c r="N34" s="78">
        <f t="shared" si="4"/>
        <v>37</v>
      </c>
      <c r="O34" s="78">
        <f t="shared" si="4"/>
        <v>826</v>
      </c>
      <c r="P34" s="78">
        <f t="shared" si="4"/>
        <v>6069.64</v>
      </c>
      <c r="Q34" s="78">
        <f t="shared" si="4"/>
        <v>763</v>
      </c>
      <c r="R34" s="79">
        <f t="shared" si="4"/>
        <v>3651.19</v>
      </c>
    </row>
    <row r="49" spans="7:18" x14ac:dyDescent="0.25"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7:18" x14ac:dyDescent="0.25"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7:18" x14ac:dyDescent="0.25"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7:18" x14ac:dyDescent="0.25">
      <c r="G52" s="44"/>
      <c r="H52" s="45"/>
      <c r="I52" s="44"/>
      <c r="J52" s="45"/>
      <c r="K52" s="44"/>
      <c r="L52" s="44"/>
      <c r="M52" s="44"/>
      <c r="N52" s="44"/>
      <c r="O52" s="44"/>
      <c r="P52" s="45"/>
      <c r="Q52" s="46"/>
      <c r="R52" s="45"/>
    </row>
    <row r="53" spans="7:18" x14ac:dyDescent="0.25">
      <c r="G53" s="44"/>
      <c r="H53" s="45"/>
      <c r="I53" s="44"/>
      <c r="J53" s="45"/>
      <c r="K53" s="44"/>
      <c r="L53" s="44"/>
      <c r="M53" s="44"/>
      <c r="N53" s="44"/>
      <c r="O53" s="44"/>
      <c r="P53" s="45"/>
      <c r="Q53" s="44"/>
      <c r="R53" s="45"/>
    </row>
    <row r="54" spans="7:18" x14ac:dyDescent="0.25">
      <c r="G54" s="44"/>
      <c r="H54" s="45"/>
      <c r="I54" s="44"/>
      <c r="J54" s="45"/>
      <c r="K54" s="44"/>
      <c r="L54" s="44"/>
      <c r="M54" s="44"/>
      <c r="N54" s="44"/>
      <c r="O54" s="44"/>
      <c r="P54" s="45"/>
      <c r="Q54" s="46"/>
      <c r="R54" s="73"/>
    </row>
    <row r="55" spans="7:18" x14ac:dyDescent="0.25">
      <c r="G55" s="44"/>
      <c r="H55" s="45"/>
      <c r="I55" s="44"/>
      <c r="J55" s="45"/>
      <c r="K55" s="44"/>
      <c r="L55" s="44"/>
      <c r="M55" s="44"/>
      <c r="N55" s="44"/>
      <c r="O55" s="44"/>
      <c r="P55" s="45"/>
      <c r="Q55" s="46"/>
      <c r="R55" s="73"/>
    </row>
    <row r="56" spans="7:18" x14ac:dyDescent="0.25">
      <c r="G56" s="44"/>
      <c r="H56" s="45"/>
      <c r="I56" s="44"/>
      <c r="J56" s="45"/>
      <c r="K56" s="44"/>
      <c r="L56" s="44"/>
      <c r="M56" s="44"/>
      <c r="N56" s="44"/>
      <c r="O56" s="44"/>
      <c r="P56" s="45"/>
      <c r="Q56" s="44"/>
      <c r="R56" s="45"/>
    </row>
    <row r="57" spans="7:18" x14ac:dyDescent="0.25">
      <c r="G57" s="44"/>
      <c r="H57" s="45"/>
      <c r="I57" s="44"/>
      <c r="J57" s="45"/>
      <c r="K57" s="44"/>
      <c r="L57" s="44"/>
      <c r="M57" s="44"/>
      <c r="N57" s="44"/>
      <c r="O57" s="44"/>
      <c r="P57" s="44"/>
      <c r="Q57" s="44"/>
      <c r="R57" s="45"/>
    </row>
    <row r="58" spans="7:18" x14ac:dyDescent="0.25">
      <c r="G58" s="44"/>
      <c r="H58" s="45"/>
      <c r="I58" s="44"/>
      <c r="J58" s="44"/>
      <c r="K58" s="44"/>
      <c r="L58" s="44"/>
      <c r="M58" s="44"/>
      <c r="N58" s="44"/>
      <c r="O58" s="44"/>
      <c r="P58" s="44"/>
      <c r="Q58" s="44"/>
      <c r="R58" s="45"/>
    </row>
    <row r="59" spans="7:18" x14ac:dyDescent="0.25">
      <c r="G59" s="44"/>
      <c r="H59" s="45"/>
      <c r="I59" s="44"/>
      <c r="J59" s="44"/>
      <c r="K59" s="44"/>
      <c r="L59" s="44"/>
      <c r="M59" s="44"/>
      <c r="N59" s="44"/>
      <c r="O59" s="44"/>
      <c r="P59" s="44"/>
      <c r="Q59" s="44"/>
      <c r="R59" s="45"/>
    </row>
    <row r="60" spans="7:18" x14ac:dyDescent="0.25">
      <c r="G60" s="44"/>
      <c r="H60" s="45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7:18" x14ac:dyDescent="0.25">
      <c r="G61" s="74"/>
      <c r="H61" s="75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7:18" x14ac:dyDescent="0.25">
      <c r="G62" s="74"/>
      <c r="H62" s="75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7:18" x14ac:dyDescent="0.25">
      <c r="G63" s="74"/>
      <c r="H63" s="75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7:18" x14ac:dyDescent="0.25">
      <c r="G64" s="74"/>
      <c r="H64" s="75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7:18" x14ac:dyDescent="0.25">
      <c r="G65" s="74"/>
      <c r="H65" s="75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7:18" x14ac:dyDescent="0.25"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</row>
    <row r="67" spans="7:18" x14ac:dyDescent="0.25"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7:18" x14ac:dyDescent="0.25"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7:18" x14ac:dyDescent="0.25"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7:18" x14ac:dyDescent="0.25"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7:18" x14ac:dyDescent="0.25"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</row>
  </sheetData>
  <mergeCells count="35"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C10:O10"/>
    <mergeCell ref="C11:O11"/>
    <mergeCell ref="D19:F19"/>
    <mergeCell ref="E22:E23"/>
    <mergeCell ref="O16:O18"/>
    <mergeCell ref="J16:J18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2020-10-16T10:41:16Z</dcterms:modified>
</cp:coreProperties>
</file>