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Форма 1" sheetId="1" r:id="rId1"/>
    <sheet name="Форма 2" sheetId="2" r:id="rId2"/>
    <sheet name="Форма 3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3" l="1"/>
  <c r="I20" i="3"/>
  <c r="O20" i="3"/>
  <c r="P20" i="3"/>
  <c r="Q20" i="3"/>
  <c r="R20" i="3"/>
  <c r="R21" i="3"/>
  <c r="Q21" i="3"/>
  <c r="P21" i="3"/>
  <c r="O21" i="3"/>
  <c r="H21" i="3" l="1"/>
  <c r="G21" i="3"/>
  <c r="H20" i="3"/>
  <c r="G20" i="3"/>
  <c r="G22" i="3" l="1"/>
  <c r="H22" i="3"/>
  <c r="J20" i="3" l="1"/>
  <c r="R25" i="3" l="1"/>
  <c r="Q25" i="3"/>
  <c r="M20" i="3" l="1"/>
  <c r="N22" i="3" l="1"/>
  <c r="J22" i="3"/>
  <c r="I22" i="3"/>
  <c r="P23" i="3" l="1"/>
  <c r="O23" i="3"/>
  <c r="H23" i="3"/>
  <c r="G23" i="3"/>
  <c r="N21" i="3" l="1"/>
  <c r="J21" i="3"/>
  <c r="I21" i="3"/>
  <c r="R24" i="3" l="1"/>
  <c r="Q24" i="3"/>
  <c r="P24" i="3"/>
  <c r="O24" i="3"/>
  <c r="N24" i="3"/>
  <c r="L24" i="3"/>
  <c r="J24" i="3"/>
  <c r="I24" i="3"/>
  <c r="H24" i="3"/>
  <c r="G24" i="3"/>
  <c r="B24" i="3"/>
  <c r="H25" i="3" l="1"/>
  <c r="G25" i="3"/>
  <c r="L27" i="3" l="1"/>
  <c r="J27" i="3"/>
  <c r="I27" i="3"/>
  <c r="H27" i="3"/>
  <c r="G27" i="3"/>
  <c r="R26" i="3"/>
  <c r="Q26" i="3"/>
  <c r="L21" i="3"/>
  <c r="L23" i="3" l="1"/>
  <c r="J23" i="3"/>
  <c r="I23" i="3"/>
  <c r="N20" i="3" l="1"/>
  <c r="L20" i="3"/>
  <c r="M21" i="3" l="1"/>
  <c r="J25" i="3" l="1"/>
  <c r="I25" i="3"/>
  <c r="K21" i="3"/>
  <c r="R27" i="3" l="1"/>
  <c r="Q27" i="3"/>
  <c r="J28" i="3" l="1"/>
  <c r="H28" i="3"/>
  <c r="N21" i="2" l="1"/>
  <c r="L21" i="2"/>
  <c r="K21" i="2"/>
  <c r="J21" i="2"/>
  <c r="I21" i="2"/>
  <c r="H21" i="2"/>
  <c r="G21" i="2"/>
  <c r="F21" i="2"/>
  <c r="N25" i="2" l="1"/>
  <c r="K25" i="2"/>
  <c r="J25" i="2"/>
  <c r="I23" i="2"/>
  <c r="H23" i="2"/>
  <c r="G25" i="2"/>
  <c r="G23" i="2"/>
  <c r="F25" i="2"/>
  <c r="F23" i="2"/>
  <c r="M21" i="2" l="1"/>
  <c r="M23" i="2" l="1"/>
  <c r="K23" i="2"/>
  <c r="J23" i="2"/>
  <c r="N30" i="2" l="1"/>
  <c r="M30" i="2"/>
  <c r="L30" i="2"/>
  <c r="K30" i="2"/>
  <c r="J30" i="2"/>
  <c r="I30" i="2"/>
  <c r="H30" i="2"/>
  <c r="G30" i="2"/>
  <c r="F30" i="2"/>
  <c r="H34" i="3" l="1"/>
  <c r="G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<sst xmlns="http://schemas.openxmlformats.org/spreadsheetml/2006/main" count="127" uniqueCount="72">
  <si>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</si>
  <si>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</si>
  <si>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</si>
  <si>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</si>
  <si>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</si>
  <si>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</si>
  <si>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</si>
  <si>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</si>
  <si>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</si>
  <si>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</si>
  <si>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</si>
  <si>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</si>
  <si>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</si>
  <si>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</si>
  <si>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</si>
  <si>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</si>
  <si>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</si>
  <si>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</si>
  <si>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</si>
  <si>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</si>
  <si>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</si>
  <si>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</si>
  <si>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</si>
  <si>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</si>
  <si>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</si>
  <si>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</si>
  <si>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</si>
  <si>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</si>
  <si>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</si>
  <si>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</si>
  <si>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</si>
  <si>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</si>
  <si>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</si>
  <si>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</si>
  <si>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</si>
  <si>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</si>
  <si>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</si>
  <si>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</si>
  <si>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</si>
  <si>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</si>
  <si>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</si>
  <si>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</si>
  <si>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</si>
  <si>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</si>
  <si>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</si>
  <si>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</si>
  <si>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</si>
  <si>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</si>
  <si>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</si>
  <si>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</si>
  <si>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</si>
  <si>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</si>
  <si>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</si>
  <si>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</si>
  <si>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</si>
  <si>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</si>
  <si>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</si>
  <si>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</si>
  <si>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</si>
  <si>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</si>
  <si>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</si>
  <si>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</si>
  <si>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</si>
  <si>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</si>
  <si>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</si>
  <si>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</si>
  <si>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</si>
  <si>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</si>
  <si>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</si>
  <si>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ноябрь 2019 г.</t>
  </si>
  <si>
    <t>январь</t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</si>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</sst>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12" fillId="0" borderId="0" xfId="0" applyFont="1" applyAlignment="1">
      <alignment horizontal="right"/>
    </xf>
    <xf numFmtId="0" fontId="7" fillId="3" borderId="23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17" fontId="13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/>
    <xf numFmtId="0" fontId="6" fillId="0" borderId="1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 textRotation="90"/>
    </xf>
    <xf numFmtId="0" fontId="7" fillId="2" borderId="1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/>
    <xf numFmtId="0" fontId="1" fillId="0" borderId="16" xfId="0" applyFont="1" applyBorder="1" applyAlignment="1"/>
    <xf numFmtId="0" fontId="1" fillId="0" borderId="15" xfId="0" applyFont="1" applyBorder="1" applyAlignment="1"/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top"/>
    </xf>
    <xf numFmtId="0" fontId="7" fillId="2" borderId="16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8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1" fontId="7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K13" sqref="K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9" t="s">
        <v>62</v>
      </c>
    </row>
    <row r="2" spans="2:17" x14ac:dyDescent="0.25">
      <c r="K2" s="11" t="s">
        <v>58</v>
      </c>
    </row>
    <row r="3" spans="2:17" x14ac:dyDescent="0.25">
      <c r="K3" s="9" t="s">
        <v>59</v>
      </c>
    </row>
    <row r="4" spans="2:17" x14ac:dyDescent="0.25">
      <c r="H4" s="9"/>
      <c r="I4" s="10"/>
      <c r="K4" s="9" t="s">
        <v>60</v>
      </c>
    </row>
    <row r="5" spans="2:17" x14ac:dyDescent="0.25">
      <c r="K5" s="9" t="s">
        <v>61</v>
      </c>
    </row>
    <row r="6" spans="2:17" x14ac:dyDescent="0.25">
      <c r="K6" s="9" t="s">
        <v>55</v>
      </c>
    </row>
    <row r="8" spans="2:17" ht="44.25" customHeight="1" x14ac:dyDescent="0.25">
      <c r="B8" s="39" t="s">
        <v>67</v>
      </c>
      <c r="C8" s="40"/>
      <c r="D8" s="40"/>
      <c r="E8" s="40"/>
      <c r="F8" s="40"/>
      <c r="G8" s="40"/>
      <c r="H8" s="40"/>
      <c r="I8" s="40"/>
      <c r="J8" s="40"/>
      <c r="K8" s="41"/>
    </row>
    <row r="9" spans="2:17" ht="19.5" customHeight="1" x14ac:dyDescent="0.25">
      <c r="B9" s="42" t="s">
        <v>54</v>
      </c>
      <c r="C9" s="43"/>
      <c r="D9" s="43"/>
      <c r="E9" s="43"/>
      <c r="F9" s="43"/>
      <c r="G9" s="43"/>
      <c r="H9" s="43"/>
      <c r="I9" s="43"/>
      <c r="J9" s="43"/>
      <c r="K9" s="44"/>
    </row>
    <row r="10" spans="2:17" ht="15.75" customHeight="1" x14ac:dyDescent="0.3">
      <c r="B10" s="45" t="s">
        <v>68</v>
      </c>
      <c r="C10" s="46"/>
      <c r="D10" s="46"/>
      <c r="E10" s="46"/>
      <c r="F10" s="46"/>
      <c r="G10" s="46"/>
      <c r="H10" s="46"/>
      <c r="I10" s="46"/>
      <c r="J10" s="46"/>
      <c r="K10" s="47"/>
    </row>
    <row r="11" spans="2:17" ht="18" x14ac:dyDescent="0.25">
      <c r="B11" s="48" t="s">
        <v>15</v>
      </c>
      <c r="C11" s="49"/>
      <c r="D11" s="49"/>
      <c r="E11" s="49"/>
      <c r="F11" s="49"/>
      <c r="G11" s="49"/>
      <c r="H11" s="49"/>
      <c r="I11" s="49"/>
      <c r="J11" s="49"/>
      <c r="K11" s="50"/>
    </row>
    <row r="12" spans="2:17" ht="18" x14ac:dyDescent="0.25">
      <c r="B12" s="29"/>
      <c r="C12" s="30"/>
      <c r="D12" s="30"/>
      <c r="E12" s="30"/>
      <c r="F12" s="30"/>
      <c r="G12" s="30"/>
      <c r="H12" s="30"/>
      <c r="I12" s="30"/>
      <c r="J12" s="30"/>
      <c r="K12" s="3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69</v>
      </c>
    </row>
    <row r="14" spans="2:17" ht="82.5" customHeight="1" x14ac:dyDescent="0.25">
      <c r="B14" s="38" t="s">
        <v>0</v>
      </c>
      <c r="C14" s="38" t="s">
        <v>1</v>
      </c>
      <c r="D14" s="38"/>
      <c r="E14" s="38" t="s">
        <v>4</v>
      </c>
      <c r="F14" s="38"/>
      <c r="G14" s="38"/>
      <c r="H14" s="38" t="s">
        <v>5</v>
      </c>
      <c r="I14" s="38"/>
      <c r="J14" s="38" t="s">
        <v>6</v>
      </c>
      <c r="K14" s="38"/>
      <c r="L14" s="2"/>
      <c r="M14" s="2"/>
      <c r="N14" s="2"/>
      <c r="O14" s="2"/>
      <c r="P14" s="2"/>
      <c r="Q14" s="3"/>
    </row>
    <row r="15" spans="2:17" ht="70.5" customHeight="1" x14ac:dyDescent="0.25">
      <c r="B15" s="38"/>
      <c r="C15" s="38" t="s">
        <v>2</v>
      </c>
      <c r="D15" s="38" t="s">
        <v>3</v>
      </c>
      <c r="E15" s="38" t="s">
        <v>7</v>
      </c>
      <c r="F15" s="38"/>
      <c r="G15" s="38" t="s">
        <v>10</v>
      </c>
      <c r="H15" s="38" t="s">
        <v>11</v>
      </c>
      <c r="I15" s="38" t="s">
        <v>12</v>
      </c>
      <c r="J15" s="38" t="s">
        <v>13</v>
      </c>
      <c r="K15" s="38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38"/>
      <c r="C16" s="38"/>
      <c r="D16" s="38"/>
      <c r="E16" s="5" t="s">
        <v>8</v>
      </c>
      <c r="F16" s="5" t="s">
        <v>9</v>
      </c>
      <c r="G16" s="38"/>
      <c r="H16" s="38"/>
      <c r="I16" s="38"/>
      <c r="J16" s="38"/>
      <c r="K16" s="38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"/>
      <c r="M18" s="1"/>
      <c r="N18" s="1"/>
      <c r="O18" s="1"/>
      <c r="P18" s="1"/>
    </row>
    <row r="19" spans="2:16" x14ac:dyDescent="0.25"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"/>
      <c r="M19" s="1"/>
      <c r="N19" s="1"/>
      <c r="O19" s="1"/>
      <c r="P19" s="1"/>
    </row>
    <row r="20" spans="2:16" x14ac:dyDescent="0.25"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"/>
      <c r="M20" s="1"/>
      <c r="N20" s="1"/>
      <c r="O20" s="1"/>
      <c r="P20" s="1"/>
    </row>
    <row r="21" spans="2:16" x14ac:dyDescent="0.25"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"/>
      <c r="M21" s="1"/>
      <c r="N21" s="1"/>
      <c r="O21" s="1"/>
      <c r="P21" s="1"/>
    </row>
    <row r="22" spans="2:16" x14ac:dyDescent="0.25"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H15:H16"/>
    <mergeCell ref="I15:I16"/>
    <mergeCell ref="J14:K14"/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1"/>
  <sheetViews>
    <sheetView tabSelected="1" workbookViewId="0">
      <selection activeCell="N25" sqref="N25"/>
    </sheetView>
  </sheetViews>
  <sheetFormatPr defaultRowHeight="15" x14ac:dyDescent="0.25"/>
  <cols>
    <col min="2" max="2" width="9.140625" style="8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9" t="s">
        <v>62</v>
      </c>
    </row>
    <row r="2" spans="2:14" x14ac:dyDescent="0.25">
      <c r="N2" s="11" t="s">
        <v>58</v>
      </c>
    </row>
    <row r="3" spans="2:14" x14ac:dyDescent="0.25">
      <c r="N3" s="9" t="s">
        <v>59</v>
      </c>
    </row>
    <row r="4" spans="2:14" x14ac:dyDescent="0.25">
      <c r="K4" s="9"/>
      <c r="N4" s="9" t="s">
        <v>60</v>
      </c>
    </row>
    <row r="5" spans="2:14" x14ac:dyDescent="0.25">
      <c r="N5" s="9" t="s">
        <v>61</v>
      </c>
    </row>
    <row r="6" spans="2:14" x14ac:dyDescent="0.25">
      <c r="N6" s="9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39" t="s">
        <v>65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</row>
    <row r="10" spans="2:14" ht="18" x14ac:dyDescent="0.25">
      <c r="B10" s="42" t="s">
        <v>64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2:14" ht="18.75" x14ac:dyDescent="0.3">
      <c r="B11" s="58" t="s">
        <v>66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0"/>
    </row>
    <row r="12" spans="2:14" ht="18" x14ac:dyDescent="0.25">
      <c r="B12" s="61" t="s">
        <v>38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</row>
    <row r="13" spans="2:14" ht="18" x14ac:dyDescent="0.25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2:14" ht="15.75" x14ac:dyDescent="0.25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1" t="s">
        <v>70</v>
      </c>
      <c r="N14" s="31">
        <v>2020</v>
      </c>
    </row>
    <row r="15" spans="2:14" ht="19.5" x14ac:dyDescent="0.35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28"/>
      <c r="N15" s="28"/>
    </row>
    <row r="16" spans="2:14" x14ac:dyDescent="0.25">
      <c r="B16" s="51" t="s">
        <v>16</v>
      </c>
      <c r="C16" s="51" t="s">
        <v>17</v>
      </c>
      <c r="D16" s="51"/>
      <c r="E16" s="51"/>
      <c r="F16" s="51" t="s">
        <v>18</v>
      </c>
      <c r="G16" s="51"/>
      <c r="H16" s="51" t="s">
        <v>21</v>
      </c>
      <c r="I16" s="51"/>
      <c r="J16" s="51" t="s">
        <v>22</v>
      </c>
      <c r="K16" s="51"/>
      <c r="L16" s="51"/>
      <c r="M16" s="51"/>
      <c r="N16" s="51"/>
    </row>
    <row r="17" spans="2:14" x14ac:dyDescent="0.25">
      <c r="B17" s="51"/>
      <c r="C17" s="51"/>
      <c r="D17" s="51"/>
      <c r="E17" s="51"/>
      <c r="F17" s="51" t="s">
        <v>19</v>
      </c>
      <c r="G17" s="51" t="s">
        <v>20</v>
      </c>
      <c r="H17" s="51" t="s">
        <v>19</v>
      </c>
      <c r="I17" s="51" t="s">
        <v>20</v>
      </c>
      <c r="J17" s="51" t="str">
        <f>F17</f>
        <v>количество</v>
      </c>
      <c r="K17" s="51" t="str">
        <f>I17</f>
        <v>объем, м3/час</v>
      </c>
      <c r="L17" s="51" t="s">
        <v>23</v>
      </c>
      <c r="M17" s="51"/>
      <c r="N17" s="51"/>
    </row>
    <row r="18" spans="2:14" ht="42.75" x14ac:dyDescent="0.2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18" t="s">
        <v>24</v>
      </c>
      <c r="M18" s="18" t="s">
        <v>25</v>
      </c>
      <c r="N18" s="18" t="s">
        <v>26</v>
      </c>
    </row>
    <row r="19" spans="2:14" x14ac:dyDescent="0.25">
      <c r="B19" s="51"/>
      <c r="C19" s="51">
        <v>1</v>
      </c>
      <c r="D19" s="51"/>
      <c r="E19" s="51"/>
      <c r="F19" s="18">
        <v>2</v>
      </c>
      <c r="G19" s="18">
        <v>3</v>
      </c>
      <c r="H19" s="18">
        <v>4</v>
      </c>
      <c r="I19" s="18">
        <v>5</v>
      </c>
      <c r="J19" s="18">
        <v>6</v>
      </c>
      <c r="K19" s="18">
        <v>7</v>
      </c>
      <c r="L19" s="18">
        <v>8</v>
      </c>
      <c r="M19" s="18">
        <v>9</v>
      </c>
      <c r="N19" s="18">
        <v>10</v>
      </c>
    </row>
    <row r="20" spans="2:14" x14ac:dyDescent="0.25">
      <c r="B20" s="12">
        <v>1</v>
      </c>
      <c r="C20" s="64" t="s">
        <v>27</v>
      </c>
      <c r="D20" s="64"/>
      <c r="E20" s="64"/>
      <c r="F20" s="7"/>
      <c r="G20" s="7"/>
      <c r="H20" s="7"/>
      <c r="I20" s="7"/>
      <c r="J20" s="7"/>
      <c r="K20" s="7"/>
      <c r="L20" s="7"/>
      <c r="M20" s="7"/>
      <c r="N20" s="7"/>
    </row>
    <row r="21" spans="2:14" x14ac:dyDescent="0.25">
      <c r="B21" s="12">
        <v>2</v>
      </c>
      <c r="C21" s="65" t="s">
        <v>28</v>
      </c>
      <c r="D21" s="66" t="s">
        <v>31</v>
      </c>
      <c r="E21" s="14" t="s">
        <v>33</v>
      </c>
      <c r="F21" s="52">
        <f>1+5+2+1+6+13+3+1+4+19+3+5+16+11+25+2+1+1+6+28</f>
        <v>153</v>
      </c>
      <c r="G21" s="120">
        <f>4.9+24+8.03+3.63+30+65+12.2+4.9+15.92+88.2+15+56.76+54.36+44+107.4+10+3.98+3.08+26.4+2001.93</f>
        <v>2579.69</v>
      </c>
      <c r="H21" s="52">
        <f>1+4+2+1+6+13+1+1+6+19+3+3+14+11+7+1+6+14</f>
        <v>113</v>
      </c>
      <c r="I21" s="120">
        <f>4.9+19+8.03+3.63+30+65+4.4+4.9+23.68+88.2+15+13.8+46.55+44+29.06+3.08+26.4+70</f>
        <v>499.63</v>
      </c>
      <c r="J21" s="52">
        <f>1+2+2+18+2+1+14</f>
        <v>40</v>
      </c>
      <c r="K21" s="120">
        <f>4.99+42.96+6.34+78.34+10+3.98+1931.93</f>
        <v>2078.54</v>
      </c>
      <c r="L21" s="52">
        <f>16+8</f>
        <v>24</v>
      </c>
      <c r="M21" s="52">
        <f>1+2</f>
        <v>3</v>
      </c>
      <c r="N21" s="52">
        <f>2+2+2+1+6</f>
        <v>13</v>
      </c>
    </row>
    <row r="22" spans="2:14" ht="30" x14ac:dyDescent="0.25">
      <c r="B22" s="12">
        <v>3</v>
      </c>
      <c r="C22" s="65"/>
      <c r="D22" s="66"/>
      <c r="E22" s="19" t="s">
        <v>34</v>
      </c>
      <c r="F22" s="53"/>
      <c r="G22" s="121"/>
      <c r="H22" s="53"/>
      <c r="I22" s="121"/>
      <c r="J22" s="53"/>
      <c r="K22" s="121"/>
      <c r="L22" s="53"/>
      <c r="M22" s="53"/>
      <c r="N22" s="53"/>
    </row>
    <row r="23" spans="2:14" x14ac:dyDescent="0.25">
      <c r="B23" s="12">
        <v>4</v>
      </c>
      <c r="C23" s="65"/>
      <c r="D23" s="67" t="s">
        <v>32</v>
      </c>
      <c r="E23" s="14" t="s">
        <v>33</v>
      </c>
      <c r="F23" s="52">
        <f>1+1+1+2+3+1</f>
        <v>9</v>
      </c>
      <c r="G23" s="120">
        <f>5+232.72+2500+60.84+14.7+2.7</f>
        <v>2815.9599999999996</v>
      </c>
      <c r="H23" s="52">
        <f>1+1+1</f>
        <v>3</v>
      </c>
      <c r="I23" s="120">
        <f>5+4.9+2.7</f>
        <v>12.600000000000001</v>
      </c>
      <c r="J23" s="52">
        <f>1+2</f>
        <v>3</v>
      </c>
      <c r="K23" s="120">
        <f>2500+60.84</f>
        <v>2560.84</v>
      </c>
      <c r="L23" s="52">
        <v>1</v>
      </c>
      <c r="M23" s="52">
        <f>2</f>
        <v>2</v>
      </c>
      <c r="N23" s="52"/>
    </row>
    <row r="24" spans="2:14" ht="30" x14ac:dyDescent="0.25">
      <c r="B24" s="12">
        <v>5</v>
      </c>
      <c r="C24" s="65"/>
      <c r="D24" s="67"/>
      <c r="E24" s="20" t="s">
        <v>34</v>
      </c>
      <c r="F24" s="53"/>
      <c r="G24" s="121"/>
      <c r="H24" s="53"/>
      <c r="I24" s="121"/>
      <c r="J24" s="53"/>
      <c r="K24" s="121"/>
      <c r="L24" s="53"/>
      <c r="M24" s="53"/>
      <c r="N24" s="53"/>
    </row>
    <row r="25" spans="2:14" ht="30" x14ac:dyDescent="0.25">
      <c r="B25" s="12">
        <v>6</v>
      </c>
      <c r="C25" s="65" t="s">
        <v>29</v>
      </c>
      <c r="D25" s="19" t="s">
        <v>31</v>
      </c>
      <c r="E25" s="19" t="s">
        <v>34</v>
      </c>
      <c r="F25" s="15">
        <f>1+1</f>
        <v>2</v>
      </c>
      <c r="G25" s="117">
        <f>8.74+15.4</f>
        <v>24.14</v>
      </c>
      <c r="H25" s="15"/>
      <c r="I25" s="15"/>
      <c r="J25" s="15">
        <f>1+1</f>
        <v>2</v>
      </c>
      <c r="K25" s="117">
        <f>8.74+15.4</f>
        <v>24.14</v>
      </c>
      <c r="L25" s="15"/>
      <c r="M25" s="15"/>
      <c r="N25" s="15">
        <f>1+1</f>
        <v>2</v>
      </c>
    </row>
    <row r="26" spans="2:14" ht="30" x14ac:dyDescent="0.25">
      <c r="B26" s="12">
        <v>7</v>
      </c>
      <c r="C26" s="65"/>
      <c r="D26" s="19" t="s">
        <v>32</v>
      </c>
      <c r="E26" s="19" t="s">
        <v>34</v>
      </c>
      <c r="F26" s="21"/>
      <c r="G26" s="21"/>
      <c r="H26" s="15"/>
      <c r="I26" s="15"/>
      <c r="J26" s="15"/>
      <c r="K26" s="15"/>
      <c r="L26" s="15"/>
      <c r="M26" s="15"/>
      <c r="N26" s="15"/>
    </row>
    <row r="27" spans="2:14" ht="30" x14ac:dyDescent="0.25">
      <c r="B27" s="12">
        <v>8</v>
      </c>
      <c r="C27" s="65" t="s">
        <v>30</v>
      </c>
      <c r="D27" s="19" t="s">
        <v>31</v>
      </c>
      <c r="E27" s="19" t="s">
        <v>34</v>
      </c>
      <c r="F27" s="15"/>
      <c r="G27" s="15"/>
      <c r="H27" s="15"/>
      <c r="I27" s="15"/>
      <c r="J27" s="15"/>
      <c r="K27" s="15"/>
      <c r="L27" s="15"/>
      <c r="M27" s="15"/>
      <c r="N27" s="15"/>
    </row>
    <row r="28" spans="2:14" ht="30" x14ac:dyDescent="0.25">
      <c r="B28" s="12">
        <v>9</v>
      </c>
      <c r="C28" s="65"/>
      <c r="D28" s="19" t="s">
        <v>32</v>
      </c>
      <c r="E28" s="19" t="s">
        <v>34</v>
      </c>
      <c r="F28" s="15"/>
      <c r="G28" s="15"/>
      <c r="H28" s="15"/>
      <c r="I28" s="15"/>
      <c r="J28" s="15"/>
      <c r="K28" s="15"/>
      <c r="L28" s="15"/>
      <c r="M28" s="15"/>
      <c r="N28" s="15"/>
    </row>
    <row r="29" spans="2:14" x14ac:dyDescent="0.25">
      <c r="B29" s="12">
        <v>10</v>
      </c>
      <c r="C29" s="68" t="s">
        <v>35</v>
      </c>
      <c r="D29" s="68"/>
      <c r="E29" s="68"/>
      <c r="F29" s="15"/>
      <c r="G29" s="15"/>
      <c r="H29" s="15"/>
      <c r="I29" s="15"/>
      <c r="J29" s="15"/>
      <c r="K29" s="15"/>
      <c r="L29" s="15"/>
      <c r="M29" s="15"/>
      <c r="N29" s="15"/>
    </row>
    <row r="30" spans="2:14" x14ac:dyDescent="0.25">
      <c r="B30" s="12">
        <v>11</v>
      </c>
      <c r="C30" s="68" t="s">
        <v>36</v>
      </c>
      <c r="D30" s="68"/>
      <c r="E30" s="68"/>
      <c r="F30" s="117">
        <f t="shared" ref="F30:N30" si="0">F21+F23+F25+F26+F27+F28+F29</f>
        <v>164</v>
      </c>
      <c r="G30" s="117">
        <f t="shared" si="0"/>
        <v>5419.79</v>
      </c>
      <c r="H30" s="117">
        <f t="shared" si="0"/>
        <v>116</v>
      </c>
      <c r="I30" s="117">
        <f t="shared" si="0"/>
        <v>512.23</v>
      </c>
      <c r="J30" s="117">
        <f t="shared" si="0"/>
        <v>45</v>
      </c>
      <c r="K30" s="117">
        <f t="shared" si="0"/>
        <v>4663.5200000000004</v>
      </c>
      <c r="L30" s="117">
        <f t="shared" si="0"/>
        <v>25</v>
      </c>
      <c r="M30" s="117">
        <f t="shared" si="0"/>
        <v>5</v>
      </c>
      <c r="N30" s="117">
        <f t="shared" si="0"/>
        <v>15</v>
      </c>
    </row>
    <row r="31" spans="2:14" x14ac:dyDescent="0.25">
      <c r="B31" s="12">
        <v>12</v>
      </c>
      <c r="C31" s="69" t="s">
        <v>37</v>
      </c>
      <c r="D31" s="69"/>
      <c r="E31" s="69"/>
      <c r="F31" s="7"/>
      <c r="G31" s="7"/>
      <c r="H31" s="7"/>
      <c r="I31" s="7"/>
      <c r="J31" s="7"/>
      <c r="K31" s="7"/>
      <c r="L31" s="7"/>
      <c r="M31" s="7"/>
      <c r="N31" s="7"/>
    </row>
  </sheetData>
  <mergeCells count="44">
    <mergeCell ref="C25:C26"/>
    <mergeCell ref="C27:C28"/>
    <mergeCell ref="C29:E29"/>
    <mergeCell ref="C30:E30"/>
    <mergeCell ref="C31:E31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I17:I18"/>
    <mergeCell ref="J17:J18"/>
    <mergeCell ref="C19:E19"/>
    <mergeCell ref="C20:E20"/>
    <mergeCell ref="C21:C24"/>
    <mergeCell ref="D21:D22"/>
    <mergeCell ref="F21:F22"/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opLeftCell="B16" workbookViewId="0">
      <selection activeCell="T9" sqref="T9"/>
    </sheetView>
  </sheetViews>
  <sheetFormatPr defaultRowHeight="15" x14ac:dyDescent="0.25"/>
  <cols>
    <col min="2" max="2" width="9.140625" style="8"/>
    <col min="4" max="4" width="16.140625" customWidth="1"/>
    <col min="5" max="5" width="17.85546875" customWidth="1"/>
    <col min="6" max="6" width="26.140625" customWidth="1"/>
    <col min="7" max="7" width="12.140625" customWidth="1"/>
    <col min="8" max="8" width="12.5703125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8"/>
      <c r="R1" s="9" t="s">
        <v>62</v>
      </c>
    </row>
    <row r="2" spans="3:18" x14ac:dyDescent="0.25">
      <c r="C2" s="8"/>
      <c r="R2" s="11" t="s">
        <v>58</v>
      </c>
    </row>
    <row r="3" spans="3:18" x14ac:dyDescent="0.25">
      <c r="C3" s="8"/>
      <c r="N3" s="1"/>
      <c r="R3" s="9" t="s">
        <v>59</v>
      </c>
    </row>
    <row r="4" spans="3:18" x14ac:dyDescent="0.25">
      <c r="C4" s="8"/>
      <c r="N4" s="9"/>
      <c r="R4" s="9" t="s">
        <v>60</v>
      </c>
    </row>
    <row r="5" spans="3:18" x14ac:dyDescent="0.25">
      <c r="C5" s="8"/>
      <c r="R5" s="9" t="s">
        <v>61</v>
      </c>
    </row>
    <row r="6" spans="3:18" x14ac:dyDescent="0.25">
      <c r="C6" s="8"/>
      <c r="R6" s="9" t="s">
        <v>56</v>
      </c>
    </row>
    <row r="7" spans="3:18" x14ac:dyDescent="0.25">
      <c r="C7" s="8"/>
    </row>
    <row r="8" spans="3:18" ht="45.75" customHeight="1" x14ac:dyDescent="0.25">
      <c r="C8" s="83" t="s">
        <v>71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5"/>
    </row>
    <row r="9" spans="3:18" ht="22.5" customHeight="1" x14ac:dyDescent="0.25">
      <c r="C9" s="86" t="s">
        <v>53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</row>
    <row r="10" spans="3:18" ht="22.5" customHeight="1" x14ac:dyDescent="0.3">
      <c r="C10" s="113" t="s">
        <v>66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22"/>
      <c r="Q10" s="22"/>
      <c r="R10" s="23"/>
    </row>
    <row r="11" spans="3:18" ht="16.5" customHeight="1" x14ac:dyDescent="0.25">
      <c r="C11" s="115" t="s">
        <v>38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24"/>
      <c r="Q11" s="24"/>
      <c r="R11" s="25"/>
    </row>
    <row r="12" spans="3:18" ht="16.5" customHeight="1" x14ac:dyDescent="0.25"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2"/>
      <c r="Q12" s="22"/>
      <c r="R12" s="22"/>
    </row>
    <row r="13" spans="3:18" x14ac:dyDescent="0.25">
      <c r="C13" s="8"/>
      <c r="Q13" s="36" t="s">
        <v>70</v>
      </c>
      <c r="R13" s="37">
        <v>2020</v>
      </c>
    </row>
    <row r="14" spans="3:18" ht="12" customHeight="1" x14ac:dyDescent="0.25">
      <c r="C14" s="8"/>
      <c r="Q14" s="32"/>
      <c r="R14" s="32"/>
    </row>
    <row r="15" spans="3:18" ht="42" customHeight="1" x14ac:dyDescent="0.25">
      <c r="C15" s="89" t="s">
        <v>16</v>
      </c>
      <c r="D15" s="92" t="s">
        <v>17</v>
      </c>
      <c r="E15" s="93"/>
      <c r="F15" s="94"/>
      <c r="G15" s="101" t="s">
        <v>43</v>
      </c>
      <c r="H15" s="102"/>
      <c r="I15" s="103" t="s">
        <v>44</v>
      </c>
      <c r="J15" s="104"/>
      <c r="K15" s="104"/>
      <c r="L15" s="104"/>
      <c r="M15" s="104"/>
      <c r="N15" s="105"/>
      <c r="O15" s="101" t="s">
        <v>45</v>
      </c>
      <c r="P15" s="102"/>
      <c r="Q15" s="106" t="s">
        <v>46</v>
      </c>
      <c r="R15" s="107"/>
    </row>
    <row r="16" spans="3:18" ht="15" customHeight="1" x14ac:dyDescent="0.25">
      <c r="C16" s="90"/>
      <c r="D16" s="95"/>
      <c r="E16" s="96"/>
      <c r="F16" s="97"/>
      <c r="G16" s="70" t="s">
        <v>19</v>
      </c>
      <c r="H16" s="70" t="s">
        <v>20</v>
      </c>
      <c r="I16" s="70" t="s">
        <v>19</v>
      </c>
      <c r="J16" s="70" t="s">
        <v>20</v>
      </c>
      <c r="K16" s="110" t="s">
        <v>42</v>
      </c>
      <c r="L16" s="111"/>
      <c r="M16" s="111"/>
      <c r="N16" s="112"/>
      <c r="O16" s="70" t="s">
        <v>19</v>
      </c>
      <c r="P16" s="70" t="s">
        <v>20</v>
      </c>
      <c r="Q16" s="70" t="s">
        <v>19</v>
      </c>
      <c r="R16" s="70" t="s">
        <v>20</v>
      </c>
    </row>
    <row r="17" spans="2:18" ht="15" customHeight="1" x14ac:dyDescent="0.25">
      <c r="C17" s="90"/>
      <c r="D17" s="95"/>
      <c r="E17" s="96"/>
      <c r="F17" s="97"/>
      <c r="G17" s="71"/>
      <c r="H17" s="71"/>
      <c r="I17" s="71"/>
      <c r="J17" s="71"/>
      <c r="K17" s="108" t="s">
        <v>41</v>
      </c>
      <c r="L17" s="103" t="s">
        <v>26</v>
      </c>
      <c r="M17" s="104"/>
      <c r="N17" s="105"/>
      <c r="O17" s="71"/>
      <c r="P17" s="71"/>
      <c r="Q17" s="71"/>
      <c r="R17" s="71"/>
    </row>
    <row r="18" spans="2:18" ht="87" customHeight="1" x14ac:dyDescent="0.25">
      <c r="C18" s="90"/>
      <c r="D18" s="98"/>
      <c r="E18" s="99"/>
      <c r="F18" s="100"/>
      <c r="G18" s="72"/>
      <c r="H18" s="72"/>
      <c r="I18" s="72"/>
      <c r="J18" s="72"/>
      <c r="K18" s="109"/>
      <c r="L18" s="16" t="s">
        <v>39</v>
      </c>
      <c r="M18" s="16" t="s">
        <v>63</v>
      </c>
      <c r="N18" s="16" t="s">
        <v>40</v>
      </c>
      <c r="O18" s="72"/>
      <c r="P18" s="72"/>
      <c r="Q18" s="72"/>
      <c r="R18" s="72"/>
    </row>
    <row r="19" spans="2:18" s="8" customFormat="1" x14ac:dyDescent="0.25">
      <c r="C19" s="91"/>
      <c r="D19" s="103">
        <v>1</v>
      </c>
      <c r="E19" s="104"/>
      <c r="F19" s="105"/>
      <c r="G19" s="17">
        <v>2</v>
      </c>
      <c r="H19" s="17">
        <v>3</v>
      </c>
      <c r="I19" s="17">
        <v>4</v>
      </c>
      <c r="J19" s="17">
        <v>5</v>
      </c>
      <c r="K19" s="17">
        <v>6</v>
      </c>
      <c r="L19" s="17">
        <v>7</v>
      </c>
      <c r="M19" s="17">
        <v>8</v>
      </c>
      <c r="N19" s="17">
        <v>9</v>
      </c>
      <c r="O19" s="17">
        <v>10</v>
      </c>
      <c r="P19" s="17">
        <v>11</v>
      </c>
      <c r="Q19" s="17">
        <v>12</v>
      </c>
      <c r="R19" s="17">
        <v>13</v>
      </c>
    </row>
    <row r="20" spans="2:18" ht="27" customHeight="1" x14ac:dyDescent="0.25">
      <c r="C20" s="12">
        <v>1</v>
      </c>
      <c r="D20" s="73" t="s">
        <v>28</v>
      </c>
      <c r="E20" s="76" t="s">
        <v>31</v>
      </c>
      <c r="F20" s="33" t="s">
        <v>33</v>
      </c>
      <c r="G20" s="15">
        <f>27+17+90+19+2+35+1+14+13+16+3+61+3+5+8+6+9+21+1+1+13+7+19+9+2+7+1+8+3+32+15+1+5</f>
        <v>474</v>
      </c>
      <c r="H20" s="117">
        <f>119.2+64.943+431.33+95+8.73+175+3.63+38.28+55.76+80+14.7+319.12+15+20.7+39.4+24.08+49.01+78.04+3.8+4.6+43.38+26.9+85.11+42.3+6.15+35+3.98+35.68+13.8+160+62.63+4.4+21.6</f>
        <v>2181.2530000000006</v>
      </c>
      <c r="I20" s="15">
        <f>4+11+3+3+29+1+1+4</f>
        <v>56</v>
      </c>
      <c r="J20" s="117">
        <f>23.2+54+15+15+145.65+3.9+2.8+20+30.68</f>
        <v>310.23</v>
      </c>
      <c r="K20" s="15">
        <f>2+3+3+1+1</f>
        <v>10</v>
      </c>
      <c r="L20" s="15">
        <f>10</f>
        <v>10</v>
      </c>
      <c r="M20" s="15">
        <f>1+4</f>
        <v>5</v>
      </c>
      <c r="N20" s="15">
        <f>1+11+19</f>
        <v>31</v>
      </c>
      <c r="O20" s="15">
        <f>11+20+16+2+31+1+14+13+16+4+16+3+3+4+4+7+21+11+2+9+7+1+3+1+7+3+19+15+1+5</f>
        <v>270</v>
      </c>
      <c r="P20" s="117">
        <f>40.82+96.92+80+8.73+152.78+3.63+38.28+55.76+80+19.6+67+15+12.8+17.16+16.48+31.5+78.4+33.99+8.8+38.77+32.6+3.35+15+3.98+30.68+13.8+72.15+62.63+4.4+21.6</f>
        <v>1156.6099999999999</v>
      </c>
      <c r="Q20" s="21">
        <f>12+86+25+2+11+2+10+15+16+6+15+7+1+7+11+6+4+4+2+25+3+3+5+3+2+2+36+32+5+7</f>
        <v>365</v>
      </c>
      <c r="R20" s="117">
        <f>43.9+430+125+7.65+41.53+8.03+33.37+72.24+80+36.03+63+35+3.9+27.41+40.61+16.28+17.4+14.43+8.4+99.48+24.82+10.58+25+11.39+7.1+9.33+151.9+96.25+18.325+27.82</f>
        <v>1586.175</v>
      </c>
    </row>
    <row r="21" spans="2:18" ht="30.75" customHeight="1" x14ac:dyDescent="0.25">
      <c r="C21" s="12">
        <v>2</v>
      </c>
      <c r="D21" s="74"/>
      <c r="E21" s="77"/>
      <c r="F21" s="34" t="s">
        <v>34</v>
      </c>
      <c r="G21" s="15">
        <f>13+7+24+15+3+6+20+10+7+4+5+3+17+3+14+5+10+4+2+1+15+1+12+1</f>
        <v>202</v>
      </c>
      <c r="H21" s="117">
        <f>57.03+1137+119.5+82.3+15+29.58+92+50+28.7+19.6+22.98+15+107.4+47.56+60.6+20.7+46.1+17.59+10+3.78+58.79+4.33+47.2+4.8</f>
        <v>2097.5399999999995</v>
      </c>
      <c r="I21" s="15">
        <f>4+3+8+1+2</f>
        <v>18</v>
      </c>
      <c r="J21" s="117">
        <f>1122+15+35.6+4.9+42.96</f>
        <v>1220.46</v>
      </c>
      <c r="K21" s="15">
        <f>3</f>
        <v>3</v>
      </c>
      <c r="L21" s="15">
        <f>4+3+1</f>
        <v>8</v>
      </c>
      <c r="M21" s="15">
        <f>5</f>
        <v>5</v>
      </c>
      <c r="N21" s="15">
        <f>2</f>
        <v>2</v>
      </c>
      <c r="O21" s="15">
        <f>7+28+3+1+24+7+3+3+19+8+7+3+4+5+16+1+7+6+8+3+2+1+9+14+1+12+1</f>
        <v>203</v>
      </c>
      <c r="P21" s="117">
        <f>29.75+126+15+4+120+38.59+15+14.7+80+40+28.7+14.02+15.98+25+102.5+4.6+29+25+36.7+12.78+10+3.78+33.2+54.81+4.33+47.2+4.8</f>
        <v>935.44000000000017</v>
      </c>
      <c r="Q21" s="15">
        <f>10+7+5+20+1+8+9+3+28+6+6+3+7+23+8+15+4+11+4+1+3+2+1+1+24+34+2+10+1</f>
        <v>257</v>
      </c>
      <c r="R21" s="117">
        <f>39.4+35+18.8+73.71+4.2+38.4+45+14.7+117.6+30+24.5+16.2+26.27+80.61+26.69+75.78+15.65+44.89+18.7+3.02+15+7.94+4.9+4.9+98.3+128.79+8.13+40+6.76</f>
        <v>1063.8399999999999</v>
      </c>
    </row>
    <row r="22" spans="2:18" ht="19.5" customHeight="1" x14ac:dyDescent="0.25">
      <c r="C22" s="12">
        <v>3</v>
      </c>
      <c r="D22" s="74"/>
      <c r="E22" s="76" t="s">
        <v>32</v>
      </c>
      <c r="F22" s="33" t="s">
        <v>33</v>
      </c>
      <c r="G22" s="15">
        <f>1+15+2+1+1+1+1+1+2</f>
        <v>25</v>
      </c>
      <c r="H22" s="117">
        <f>3.1+628.113+352.74+4.9+5.2+31.23+5+9.8</f>
        <v>1040.0830000000001</v>
      </c>
      <c r="I22" s="15">
        <f>1+1+1</f>
        <v>3</v>
      </c>
      <c r="J22" s="117">
        <f>16.2+31.23+5</f>
        <v>52.43</v>
      </c>
      <c r="K22" s="15"/>
      <c r="L22" s="15"/>
      <c r="M22" s="15">
        <v>1</v>
      </c>
      <c r="N22" s="15">
        <f>1+1</f>
        <v>2</v>
      </c>
      <c r="O22" s="15"/>
      <c r="P22" s="117"/>
      <c r="Q22" s="21"/>
      <c r="R22" s="119"/>
    </row>
    <row r="23" spans="2:18" ht="29.25" customHeight="1" x14ac:dyDescent="0.25">
      <c r="C23" s="12">
        <v>4</v>
      </c>
      <c r="D23" s="75"/>
      <c r="E23" s="77"/>
      <c r="F23" s="34" t="s">
        <v>34</v>
      </c>
      <c r="G23" s="15">
        <f>1+2+1+1</f>
        <v>5</v>
      </c>
      <c r="H23" s="117">
        <f>175.74+5.62+2.86</f>
        <v>184.22000000000003</v>
      </c>
      <c r="I23" s="15">
        <f>1</f>
        <v>1</v>
      </c>
      <c r="J23" s="117">
        <f>164.3</f>
        <v>164.3</v>
      </c>
      <c r="K23" s="15"/>
      <c r="L23" s="15">
        <f>1</f>
        <v>1</v>
      </c>
      <c r="M23" s="15"/>
      <c r="N23" s="15"/>
      <c r="O23" s="15">
        <f>1</f>
        <v>1</v>
      </c>
      <c r="P23" s="117">
        <f>2.86</f>
        <v>2.86</v>
      </c>
      <c r="Q23" s="21"/>
      <c r="R23" s="119"/>
    </row>
    <row r="24" spans="2:18" ht="33.75" customHeight="1" x14ac:dyDescent="0.25">
      <c r="B24" s="8">
        <f>21</f>
        <v>21</v>
      </c>
      <c r="C24" s="12">
        <v>5</v>
      </c>
      <c r="D24" s="73" t="s">
        <v>29</v>
      </c>
      <c r="E24" s="13" t="s">
        <v>31</v>
      </c>
      <c r="F24" s="34" t="s">
        <v>34</v>
      </c>
      <c r="G24" s="15">
        <f>1+21</f>
        <v>22</v>
      </c>
      <c r="H24" s="117">
        <f>33.6+82.8</f>
        <v>116.4</v>
      </c>
      <c r="I24" s="15">
        <f>2</f>
        <v>2</v>
      </c>
      <c r="J24" s="117">
        <f>8.6</f>
        <v>8.6</v>
      </c>
      <c r="K24" s="15"/>
      <c r="L24" s="15">
        <f>1</f>
        <v>1</v>
      </c>
      <c r="M24" s="15"/>
      <c r="N24" s="15">
        <f>1</f>
        <v>1</v>
      </c>
      <c r="O24" s="15">
        <f>16</f>
        <v>16</v>
      </c>
      <c r="P24" s="117">
        <f>62.8</f>
        <v>62.8</v>
      </c>
      <c r="Q24" s="15">
        <f>1+1+1+65</f>
        <v>68</v>
      </c>
      <c r="R24" s="117">
        <f>11.87+5.4+8.686+283.5</f>
        <v>309.45600000000002</v>
      </c>
    </row>
    <row r="25" spans="2:18" ht="36.75" customHeight="1" x14ac:dyDescent="0.25">
      <c r="C25" s="12">
        <v>6</v>
      </c>
      <c r="D25" s="75"/>
      <c r="E25" s="13" t="s">
        <v>32</v>
      </c>
      <c r="F25" s="34" t="s">
        <v>34</v>
      </c>
      <c r="G25" s="15">
        <f>2+2+1</f>
        <v>5</v>
      </c>
      <c r="H25" s="117">
        <f>398.06+294.3+3.2</f>
        <v>695.56000000000006</v>
      </c>
      <c r="I25" s="15">
        <f>1</f>
        <v>1</v>
      </c>
      <c r="J25" s="117">
        <f>122</f>
        <v>122</v>
      </c>
      <c r="K25" s="15"/>
      <c r="L25" s="15"/>
      <c r="M25" s="15">
        <v>1</v>
      </c>
      <c r="N25" s="15"/>
      <c r="O25" s="15"/>
      <c r="P25" s="15"/>
      <c r="Q25" s="15">
        <f>1+1+1</f>
        <v>3</v>
      </c>
      <c r="R25" s="117">
        <f>10.8+3.9+8.8</f>
        <v>23.5</v>
      </c>
    </row>
    <row r="26" spans="2:18" ht="44.25" customHeight="1" x14ac:dyDescent="0.25">
      <c r="C26" s="12">
        <v>7</v>
      </c>
      <c r="D26" s="73" t="s">
        <v>30</v>
      </c>
      <c r="E26" s="13" t="s">
        <v>31</v>
      </c>
      <c r="F26" s="13" t="s">
        <v>34</v>
      </c>
      <c r="G26" s="15"/>
      <c r="H26" s="117"/>
      <c r="I26" s="15"/>
      <c r="J26" s="15"/>
      <c r="K26" s="15"/>
      <c r="L26" s="15"/>
      <c r="M26" s="15"/>
      <c r="N26" s="15"/>
      <c r="O26" s="15"/>
      <c r="P26" s="15"/>
      <c r="Q26" s="15">
        <f>1</f>
        <v>1</v>
      </c>
      <c r="R26" s="117">
        <f>43.5</f>
        <v>43.5</v>
      </c>
    </row>
    <row r="27" spans="2:18" ht="30.75" customHeight="1" x14ac:dyDescent="0.25">
      <c r="C27" s="12">
        <v>8</v>
      </c>
      <c r="D27" s="75"/>
      <c r="E27" s="13" t="s">
        <v>32</v>
      </c>
      <c r="F27" s="13" t="s">
        <v>34</v>
      </c>
      <c r="G27" s="15">
        <f>2</f>
        <v>2</v>
      </c>
      <c r="H27" s="117">
        <f>265.1</f>
        <v>265.10000000000002</v>
      </c>
      <c r="I27" s="15">
        <f>2</f>
        <v>2</v>
      </c>
      <c r="J27" s="15">
        <f>265.1</f>
        <v>265.10000000000002</v>
      </c>
      <c r="K27" s="15"/>
      <c r="L27" s="15">
        <f>2</f>
        <v>2</v>
      </c>
      <c r="M27" s="15"/>
      <c r="N27" s="15"/>
      <c r="O27" s="15"/>
      <c r="P27" s="15"/>
      <c r="Q27" s="15">
        <f>1</f>
        <v>1</v>
      </c>
      <c r="R27" s="117">
        <f>237</f>
        <v>237</v>
      </c>
    </row>
    <row r="28" spans="2:18" ht="51.75" customHeight="1" x14ac:dyDescent="0.25">
      <c r="C28" s="12">
        <v>9</v>
      </c>
      <c r="D28" s="73" t="s">
        <v>35</v>
      </c>
      <c r="E28" s="81" t="s">
        <v>47</v>
      </c>
      <c r="F28" s="82"/>
      <c r="G28" s="15">
        <v>2</v>
      </c>
      <c r="H28" s="117">
        <f>15984</f>
        <v>15984</v>
      </c>
      <c r="I28" s="15">
        <v>2</v>
      </c>
      <c r="J28" s="15">
        <f>15984</f>
        <v>15984</v>
      </c>
      <c r="K28" s="15"/>
      <c r="L28" s="15">
        <v>2</v>
      </c>
      <c r="M28" s="15"/>
      <c r="N28" s="15"/>
      <c r="O28" s="15"/>
      <c r="P28" s="15"/>
      <c r="Q28" s="15"/>
      <c r="R28" s="15"/>
    </row>
    <row r="29" spans="2:18" ht="23.25" customHeight="1" x14ac:dyDescent="0.25">
      <c r="C29" s="12">
        <v>10</v>
      </c>
      <c r="D29" s="74"/>
      <c r="E29" s="81" t="s">
        <v>48</v>
      </c>
      <c r="F29" s="82"/>
      <c r="G29" s="12"/>
      <c r="H29" s="118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2:18" ht="50.25" customHeight="1" x14ac:dyDescent="0.25">
      <c r="C30" s="12">
        <v>11</v>
      </c>
      <c r="D30" s="74"/>
      <c r="E30" s="81" t="s">
        <v>49</v>
      </c>
      <c r="F30" s="82"/>
      <c r="G30" s="12"/>
      <c r="H30" s="118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18" ht="25.5" customHeight="1" x14ac:dyDescent="0.25">
      <c r="C31" s="12">
        <v>12</v>
      </c>
      <c r="D31" s="74"/>
      <c r="E31" s="81" t="s">
        <v>50</v>
      </c>
      <c r="F31" s="82"/>
      <c r="G31" s="12"/>
      <c r="H31" s="118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2:18" ht="50.25" customHeight="1" x14ac:dyDescent="0.25">
      <c r="C32" s="12">
        <v>13</v>
      </c>
      <c r="D32" s="74"/>
      <c r="E32" s="81" t="s">
        <v>51</v>
      </c>
      <c r="F32" s="82"/>
      <c r="G32" s="12"/>
      <c r="H32" s="118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3:18" ht="50.25" customHeight="1" x14ac:dyDescent="0.25">
      <c r="C33" s="12">
        <v>14</v>
      </c>
      <c r="D33" s="75"/>
      <c r="E33" s="81" t="s">
        <v>52</v>
      </c>
      <c r="F33" s="82"/>
      <c r="G33" s="12"/>
      <c r="H33" s="118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3:18" x14ac:dyDescent="0.25">
      <c r="C34" s="12">
        <v>15</v>
      </c>
      <c r="D34" s="78" t="s">
        <v>36</v>
      </c>
      <c r="E34" s="79"/>
      <c r="F34" s="80"/>
      <c r="G34" s="35">
        <f>SUM(G20:G33)</f>
        <v>737</v>
      </c>
      <c r="H34" s="35">
        <f>SUM(H20:H33)</f>
        <v>22564.156000000003</v>
      </c>
      <c r="I34" s="35">
        <f t="shared" ref="I34:R34" si="0">SUM(I20:I33)</f>
        <v>85</v>
      </c>
      <c r="J34" s="35">
        <f t="shared" si="0"/>
        <v>18127.12</v>
      </c>
      <c r="K34" s="35">
        <f t="shared" si="0"/>
        <v>13</v>
      </c>
      <c r="L34" s="35">
        <f t="shared" si="0"/>
        <v>24</v>
      </c>
      <c r="M34" s="35">
        <f t="shared" si="0"/>
        <v>12</v>
      </c>
      <c r="N34" s="35">
        <f t="shared" si="0"/>
        <v>36</v>
      </c>
      <c r="O34" s="35">
        <f t="shared" si="0"/>
        <v>490</v>
      </c>
      <c r="P34" s="35">
        <f t="shared" si="0"/>
        <v>2157.7100000000005</v>
      </c>
      <c r="Q34" s="35">
        <f t="shared" si="0"/>
        <v>695</v>
      </c>
      <c r="R34" s="35">
        <f t="shared" si="0"/>
        <v>3263.471</v>
      </c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Форма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2020-02-12T10:36:57Z</dcterms:modified>
</cp:coreProperties>
</file>