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Форма 1" sheetId="1" r:id="rId1"/>
    <sheet name="Форма 2" sheetId="2" r:id="rId2"/>
    <sheet name="Форма 3" sheetId="3" r:id="rId3"/>
  </sheets>
  <externalReferences>
    <externalReference r:id="rId4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3" l="1"/>
  <c r="K21" i="2"/>
  <c r="K23" i="2"/>
  <c r="I23" i="2" l="1"/>
  <c r="I26" i="2"/>
  <c r="L21" i="2" l="1"/>
  <c r="I21" i="2"/>
  <c r="H21" i="2"/>
  <c r="G21" i="2"/>
  <c r="F21" i="2"/>
  <c r="L28" i="3" l="1"/>
  <c r="J28" i="3"/>
  <c r="I28" i="3"/>
  <c r="H28" i="3"/>
  <c r="G28" i="3"/>
  <c r="R20" i="3"/>
  <c r="Q20" i="3"/>
  <c r="P20" i="3"/>
  <c r="O20" i="3"/>
  <c r="J20" i="3"/>
  <c r="I20" i="3"/>
  <c r="H20" i="3"/>
  <c r="G20" i="3"/>
  <c r="R21" i="3" l="1"/>
  <c r="Q21" i="3"/>
  <c r="P21" i="3"/>
  <c r="O21" i="3"/>
  <c r="H21" i="3"/>
  <c r="G21" i="3"/>
  <c r="R24" i="3" l="1"/>
  <c r="Q24" i="3"/>
  <c r="H22" i="3" l="1"/>
  <c r="G22" i="3"/>
  <c r="N20" i="3"/>
  <c r="H26" i="3" l="1"/>
  <c r="G26" i="3"/>
  <c r="P22" i="3" l="1"/>
  <c r="O22" i="3"/>
  <c r="K25" i="3" l="1"/>
  <c r="J25" i="3"/>
  <c r="I25" i="3"/>
  <c r="H25" i="3"/>
  <c r="G25" i="3"/>
  <c r="R22" i="3"/>
  <c r="Q22" i="3"/>
  <c r="M27" i="3" l="1"/>
  <c r="J27" i="3"/>
  <c r="I27" i="3"/>
  <c r="H27" i="3"/>
  <c r="G27" i="3"/>
  <c r="H23" i="3"/>
  <c r="G23" i="3"/>
  <c r="L24" i="3" l="1"/>
  <c r="J24" i="3"/>
  <c r="I24" i="3"/>
  <c r="H24" i="3"/>
  <c r="G24" i="3"/>
  <c r="R23" i="3"/>
  <c r="Q23" i="3"/>
  <c r="K21" i="3" l="1"/>
  <c r="J21" i="3"/>
  <c r="I21" i="3"/>
  <c r="R25" i="3" l="1"/>
  <c r="Q25" i="3" l="1"/>
  <c r="P25" i="3"/>
  <c r="O25" i="3"/>
  <c r="K27" i="3" l="1"/>
  <c r="L25" i="3"/>
  <c r="M21" i="3"/>
  <c r="P23" i="3" l="1"/>
  <c r="O23" i="3"/>
  <c r="L20" i="3" l="1"/>
  <c r="N26" i="2" l="1"/>
  <c r="K26" i="2"/>
  <c r="H26" i="2"/>
  <c r="G26" i="2"/>
  <c r="F26" i="2"/>
  <c r="N23" i="2"/>
  <c r="I25" i="2"/>
  <c r="H23" i="2"/>
  <c r="G23" i="2"/>
  <c r="F23" i="2"/>
  <c r="N21" i="2"/>
  <c r="H25" i="2" l="1"/>
  <c r="G25" i="2"/>
  <c r="F25" i="2"/>
  <c r="M21" i="2" l="1"/>
  <c r="J26" i="2" l="1"/>
  <c r="R33" i="3" l="1"/>
  <c r="Q33" i="3"/>
  <c r="R32" i="3"/>
  <c r="Q32" i="3"/>
  <c r="R31" i="3"/>
  <c r="Q31" i="3"/>
  <c r="R30" i="3"/>
  <c r="Q30" i="3"/>
  <c r="R29" i="3"/>
  <c r="Q29" i="3"/>
  <c r="R28" i="3"/>
  <c r="Q28" i="3"/>
  <c r="P33" i="3"/>
  <c r="O33" i="3"/>
  <c r="P32" i="3"/>
  <c r="O32" i="3"/>
  <c r="P31" i="3"/>
  <c r="O31" i="3"/>
  <c r="P30" i="3"/>
  <c r="O30" i="3"/>
  <c r="P29" i="3"/>
  <c r="O29" i="3"/>
  <c r="P28" i="3"/>
  <c r="O28" i="3"/>
  <c r="H33" i="3"/>
  <c r="G33" i="3"/>
  <c r="H32" i="3"/>
  <c r="G32" i="3"/>
  <c r="H31" i="3"/>
  <c r="G31" i="3"/>
  <c r="H30" i="3"/>
  <c r="G30" i="3"/>
  <c r="H29" i="3"/>
  <c r="G29" i="3"/>
  <c r="M33" i="3"/>
  <c r="L33" i="3"/>
  <c r="K33" i="3"/>
  <c r="J33" i="3"/>
  <c r="I33" i="3"/>
  <c r="N32" i="3"/>
  <c r="M32" i="3"/>
  <c r="L32" i="3"/>
  <c r="K32" i="3"/>
  <c r="J32" i="3"/>
  <c r="I32" i="3"/>
  <c r="M31" i="3"/>
  <c r="L31" i="3"/>
  <c r="K31" i="3"/>
  <c r="J31" i="3"/>
  <c r="I31" i="3"/>
  <c r="N30" i="3"/>
  <c r="M30" i="3"/>
  <c r="L30" i="3"/>
  <c r="K30" i="3"/>
  <c r="J30" i="3"/>
  <c r="I30" i="3"/>
  <c r="M29" i="3"/>
  <c r="L29" i="3"/>
  <c r="K29" i="3"/>
  <c r="J29" i="3"/>
  <c r="I29" i="3"/>
  <c r="N28" i="3"/>
  <c r="M28" i="3"/>
  <c r="K28" i="3"/>
  <c r="R27" i="3"/>
  <c r="Q27" i="3"/>
  <c r="R26" i="3"/>
  <c r="Q26" i="3"/>
  <c r="P27" i="3"/>
  <c r="O27" i="3"/>
  <c r="P26" i="3"/>
  <c r="O26" i="3"/>
  <c r="P24" i="3"/>
  <c r="O24" i="3"/>
  <c r="N26" i="3"/>
  <c r="N25" i="3"/>
  <c r="N24" i="3"/>
  <c r="I26" i="3"/>
  <c r="L27" i="3"/>
  <c r="M26" i="3"/>
  <c r="L26" i="3"/>
  <c r="K26" i="3"/>
  <c r="J26" i="3"/>
  <c r="M25" i="3"/>
  <c r="M24" i="3"/>
  <c r="K24" i="3"/>
  <c r="J22" i="3" l="1"/>
  <c r="K22" i="3"/>
  <c r="L22" i="3"/>
  <c r="M22" i="3"/>
  <c r="N22" i="3"/>
  <c r="M20" i="3"/>
  <c r="L21" i="3"/>
  <c r="N21" i="3"/>
  <c r="I23" i="3"/>
  <c r="I22" i="3"/>
  <c r="I29" i="2"/>
  <c r="H29" i="2"/>
  <c r="J28" i="2"/>
  <c r="J27" i="2"/>
  <c r="J25" i="2"/>
  <c r="J23" i="2"/>
  <c r="J21" i="2"/>
  <c r="N28" i="2"/>
  <c r="N25" i="2"/>
  <c r="M28" i="2"/>
  <c r="M27" i="2"/>
  <c r="M26" i="2"/>
  <c r="M25" i="2"/>
  <c r="M23" i="2"/>
  <c r="L28" i="2"/>
  <c r="L27" i="2"/>
  <c r="L26" i="2"/>
  <c r="L25" i="2"/>
  <c r="L23" i="2"/>
  <c r="K28" i="2"/>
  <c r="K27" i="2"/>
  <c r="K25" i="2"/>
  <c r="I28" i="2"/>
  <c r="I27" i="2"/>
  <c r="H28" i="2"/>
  <c r="H27" i="2"/>
  <c r="G28" i="2"/>
  <c r="G27" i="2"/>
  <c r="F28" i="2"/>
  <c r="F27" i="2"/>
  <c r="F30" i="2" l="1"/>
  <c r="G30" i="2"/>
  <c r="B24" i="3" l="1"/>
  <c r="N30" i="2" l="1"/>
  <c r="M30" i="2"/>
  <c r="L30" i="2"/>
  <c r="K30" i="2"/>
  <c r="J30" i="2"/>
  <c r="I30" i="2"/>
  <c r="H30" i="2"/>
  <c r="H34" i="3" l="1"/>
  <c r="G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<sst xmlns="http://schemas.openxmlformats.org/spreadsheetml/2006/main" count="127" uniqueCount="72">
  <si>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</si>
  <si>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</si>
  <si>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</si>
  <si>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</si>
  <si>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</si>
  <si>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</si>
  <si>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</si>
  <si>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</si>
  <si>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</si>
  <si>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</si>
  <si>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</si>
  <si>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</si>
  <si>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</si>
  <si>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</si>
  <si>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</si>
  <si>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</si>
  <si>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</si>
  <si>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</si>
  <si>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</si>
  <si>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</si>
  <si>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</si>
  <si>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</si>
  <si>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</si>
  <si>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</si>
  <si>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</si>
  <si>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</si>
  <si>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</si>
  <si>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</si>
  <si>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</si>
  <si>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</si>
  <si>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</si>
  <si>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</si>
  <si>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</si>
  <si>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</si>
  <si>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</si>
  <si>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</si>
  <si>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</si>
  <si>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</si>
  <si>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</si>
  <si>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</si>
  <si>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</si>
  <si>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</si>
  <si>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</si>
  <si>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</si>
  <si>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</si>
  <si>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</si>
  <si>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</si>
  <si>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</si>
  <si>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</si>
  <si>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</si>
  <si>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</si>
  <si>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</si>
  <si>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</si>
  <si>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</si>
  <si>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</si>
  <si>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</si>
  <si>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</si>
  <si>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</si>
  <si>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</si>
  <si>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</si>
  <si>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</si>
  <si>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</si>
  <si>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</si>
  <si>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</si>
  <si>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</si>
  <si>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</si>
  <si>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</si>
  <si>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</si>
  <si>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</si>
  <si>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июнь</t>
  </si>
  <si>
    <t>июнь  2020 г.</t>
  </si>
  <si>
    <t>Информация о регистрации и ходе реализации заявок о подключении ( технологическом присоединении) к газораспределительным сетям   АО "Газпром газораспределение Краснодар"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</si>
</sst>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" fontId="7" fillId="0" borderId="44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1" fillId="3" borderId="3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17" fontId="13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5;&#1100;/&#1060;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>
        <row r="20">
          <cell r="Q20">
            <v>74</v>
          </cell>
          <cell r="R20">
            <v>370</v>
          </cell>
        </row>
        <row r="22">
          <cell r="G22">
            <v>9</v>
          </cell>
          <cell r="H22">
            <v>124.87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topLeftCell="A7" zoomScale="90" zoomScaleNormal="90" workbookViewId="0">
      <selection activeCell="C35" sqref="C35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11" t="s">
        <v>67</v>
      </c>
      <c r="C8" s="112"/>
      <c r="D8" s="112"/>
      <c r="E8" s="112"/>
      <c r="F8" s="112"/>
      <c r="G8" s="112"/>
      <c r="H8" s="112"/>
      <c r="I8" s="112"/>
      <c r="J8" s="112"/>
      <c r="K8" s="113"/>
    </row>
    <row r="9" spans="2:17" ht="19.5" customHeight="1" x14ac:dyDescent="0.25">
      <c r="B9" s="114" t="s">
        <v>54</v>
      </c>
      <c r="C9" s="115"/>
      <c r="D9" s="115"/>
      <c r="E9" s="115"/>
      <c r="F9" s="115"/>
      <c r="G9" s="115"/>
      <c r="H9" s="115"/>
      <c r="I9" s="115"/>
      <c r="J9" s="115"/>
      <c r="K9" s="116"/>
    </row>
    <row r="10" spans="2:17" ht="15.75" customHeight="1" x14ac:dyDescent="0.3">
      <c r="B10" s="117" t="s">
        <v>68</v>
      </c>
      <c r="C10" s="118"/>
      <c r="D10" s="118"/>
      <c r="E10" s="118"/>
      <c r="F10" s="118"/>
      <c r="G10" s="118"/>
      <c r="H10" s="118"/>
      <c r="I10" s="118"/>
      <c r="J10" s="118"/>
      <c r="K10" s="119"/>
    </row>
    <row r="11" spans="2:17" ht="18" x14ac:dyDescent="0.25">
      <c r="B11" s="120" t="s">
        <v>15</v>
      </c>
      <c r="C11" s="121"/>
      <c r="D11" s="121"/>
      <c r="E11" s="121"/>
      <c r="F11" s="121"/>
      <c r="G11" s="121"/>
      <c r="H11" s="121"/>
      <c r="I11" s="121"/>
      <c r="J11" s="121"/>
      <c r="K11" s="122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10" t="s">
        <v>0</v>
      </c>
      <c r="C15" s="110" t="s">
        <v>1</v>
      </c>
      <c r="D15" s="110"/>
      <c r="E15" s="110" t="s">
        <v>4</v>
      </c>
      <c r="F15" s="110"/>
      <c r="G15" s="110"/>
      <c r="H15" s="110" t="s">
        <v>5</v>
      </c>
      <c r="I15" s="110"/>
      <c r="J15" s="110" t="s">
        <v>6</v>
      </c>
      <c r="K15" s="110"/>
      <c r="L15" s="2"/>
      <c r="M15" s="2"/>
      <c r="N15" s="2"/>
      <c r="O15" s="2"/>
      <c r="P15" s="2"/>
      <c r="Q15" s="3"/>
    </row>
    <row r="16" spans="2:17" ht="70.5" customHeight="1" x14ac:dyDescent="0.25">
      <c r="B16" s="110"/>
      <c r="C16" s="110" t="s">
        <v>2</v>
      </c>
      <c r="D16" s="110" t="s">
        <v>3</v>
      </c>
      <c r="E16" s="110" t="s">
        <v>7</v>
      </c>
      <c r="F16" s="110"/>
      <c r="G16" s="110" t="s">
        <v>10</v>
      </c>
      <c r="H16" s="110" t="s">
        <v>11</v>
      </c>
      <c r="I16" s="110" t="s">
        <v>12</v>
      </c>
      <c r="J16" s="110" t="s">
        <v>13</v>
      </c>
      <c r="K16" s="110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10"/>
      <c r="C17" s="110"/>
      <c r="D17" s="110"/>
      <c r="E17" s="5" t="s">
        <v>8</v>
      </c>
      <c r="F17" s="5" t="s">
        <v>9</v>
      </c>
      <c r="G17" s="110"/>
      <c r="H17" s="110"/>
      <c r="I17" s="110"/>
      <c r="J17" s="110"/>
      <c r="K17" s="110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7" zoomScale="110" zoomScaleNormal="100" zoomScaleSheetLayoutView="110" workbookViewId="0">
      <selection activeCell="I30" activeCellId="1" sqref="K30 I30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11" t="s">
        <v>65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2"/>
    </row>
    <row r="10" spans="2:14" ht="18" x14ac:dyDescent="0.25">
      <c r="B10" s="114" t="s">
        <v>64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4"/>
    </row>
    <row r="11" spans="2:14" ht="18.75" x14ac:dyDescent="0.3">
      <c r="B11" s="135" t="s">
        <v>66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7"/>
    </row>
    <row r="12" spans="2:14" ht="18" x14ac:dyDescent="0.25">
      <c r="B12" s="138" t="s">
        <v>38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40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2" t="s">
        <v>69</v>
      </c>
      <c r="N14" s="52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25" t="s">
        <v>16</v>
      </c>
      <c r="C16" s="125" t="s">
        <v>17</v>
      </c>
      <c r="D16" s="125"/>
      <c r="E16" s="142"/>
      <c r="F16" s="143" t="s">
        <v>18</v>
      </c>
      <c r="G16" s="144"/>
      <c r="H16" s="143" t="s">
        <v>21</v>
      </c>
      <c r="I16" s="144"/>
      <c r="J16" s="143" t="s">
        <v>22</v>
      </c>
      <c r="K16" s="145"/>
      <c r="L16" s="145"/>
      <c r="M16" s="145"/>
      <c r="N16" s="144"/>
    </row>
    <row r="17" spans="2:14" x14ac:dyDescent="0.25">
      <c r="B17" s="125"/>
      <c r="C17" s="125"/>
      <c r="D17" s="125"/>
      <c r="E17" s="142"/>
      <c r="F17" s="146" t="s">
        <v>19</v>
      </c>
      <c r="G17" s="126" t="s">
        <v>20</v>
      </c>
      <c r="H17" s="146" t="s">
        <v>19</v>
      </c>
      <c r="I17" s="126" t="s">
        <v>20</v>
      </c>
      <c r="J17" s="146" t="str">
        <f>F17</f>
        <v>количество</v>
      </c>
      <c r="K17" s="125" t="str">
        <f>I17</f>
        <v>объем, м3/час</v>
      </c>
      <c r="L17" s="125" t="s">
        <v>23</v>
      </c>
      <c r="M17" s="125"/>
      <c r="N17" s="126"/>
    </row>
    <row r="18" spans="2:14" ht="42.75" x14ac:dyDescent="0.25">
      <c r="B18" s="125"/>
      <c r="C18" s="125"/>
      <c r="D18" s="125"/>
      <c r="E18" s="142"/>
      <c r="F18" s="146"/>
      <c r="G18" s="126"/>
      <c r="H18" s="146"/>
      <c r="I18" s="126"/>
      <c r="J18" s="146"/>
      <c r="K18" s="125"/>
      <c r="L18" s="22" t="s">
        <v>24</v>
      </c>
      <c r="M18" s="22" t="s">
        <v>25</v>
      </c>
      <c r="N18" s="24" t="s">
        <v>26</v>
      </c>
    </row>
    <row r="19" spans="2:14" ht="15.75" thickBot="1" x14ac:dyDescent="0.3">
      <c r="B19" s="141"/>
      <c r="C19" s="141">
        <v>1</v>
      </c>
      <c r="D19" s="141"/>
      <c r="E19" s="147"/>
      <c r="F19" s="63">
        <v>2</v>
      </c>
      <c r="G19" s="64">
        <v>3</v>
      </c>
      <c r="H19" s="63">
        <v>4</v>
      </c>
      <c r="I19" s="64">
        <v>5</v>
      </c>
      <c r="J19" s="63">
        <v>6</v>
      </c>
      <c r="K19" s="23">
        <v>7</v>
      </c>
      <c r="L19" s="23">
        <v>8</v>
      </c>
      <c r="M19" s="23">
        <v>9</v>
      </c>
      <c r="N19" s="64">
        <v>10</v>
      </c>
    </row>
    <row r="20" spans="2:14" ht="15.75" thickBot="1" x14ac:dyDescent="0.3">
      <c r="B20" s="53">
        <v>1</v>
      </c>
      <c r="C20" s="161" t="s">
        <v>27</v>
      </c>
      <c r="D20" s="162"/>
      <c r="E20" s="163"/>
      <c r="F20" s="65"/>
      <c r="G20" s="66"/>
      <c r="H20" s="65"/>
      <c r="I20" s="66"/>
      <c r="J20" s="65"/>
      <c r="K20" s="67"/>
      <c r="L20" s="67"/>
      <c r="M20" s="67"/>
      <c r="N20" s="66"/>
    </row>
    <row r="21" spans="2:14" x14ac:dyDescent="0.25">
      <c r="B21" s="54">
        <v>2</v>
      </c>
      <c r="C21" s="148" t="s">
        <v>28</v>
      </c>
      <c r="D21" s="165" t="s">
        <v>31</v>
      </c>
      <c r="E21" s="57" t="s">
        <v>33</v>
      </c>
      <c r="F21" s="127">
        <f>0+0+1+2+4+4+15+40+0+0+0+3+50+27+4+1+0+2+24+12+0+34</f>
        <v>223</v>
      </c>
      <c r="G21" s="127">
        <f>0+0+5.4+10+13.7+20+75+170.55+0+0+0+14+250+132.3+16.09+3.1+0+10+112+60+0+160</f>
        <v>1052.1400000000001</v>
      </c>
      <c r="H21" s="127">
        <f>0+0+0+1+2+2+15+40+0+0+0+3+49+20+4+0+0+1+20+5+0+32</f>
        <v>194</v>
      </c>
      <c r="I21" s="127">
        <f>0+0+0+5+6.7+10+75+170.55+0+0+0+14+245+98+16.09+0+0+5+78+25+0+127</f>
        <v>875.34</v>
      </c>
      <c r="J21" s="127">
        <f>L21+M21+N21</f>
        <v>29</v>
      </c>
      <c r="K21" s="127">
        <f>0+0+0+5+0+10+0+0+0+0+0+0+13.4+34.3+0+3.1+0+0+4+25+24+10+48</f>
        <v>176.8</v>
      </c>
      <c r="L21" s="127">
        <f>0+0+0+0+0+0+0+0+0+0+0+0+0+7+0+0+0+0+4+0+0+6+2</f>
        <v>19</v>
      </c>
      <c r="M21" s="127">
        <f>0+0+0+1+0+0+0+0+0+0+0+0+0+0+0+0+0+0+0+0+0</f>
        <v>1</v>
      </c>
      <c r="N21" s="127">
        <f>0+0+0+0+0+2+0+0+0+0+0+0+1+0+0+1+0+0+0+5+0</f>
        <v>9</v>
      </c>
    </row>
    <row r="22" spans="2:14" ht="30.75" thickBot="1" x14ac:dyDescent="0.3">
      <c r="B22" s="55">
        <v>3</v>
      </c>
      <c r="C22" s="164"/>
      <c r="D22" s="166"/>
      <c r="E22" s="58" t="s">
        <v>34</v>
      </c>
      <c r="F22" s="128"/>
      <c r="G22" s="128"/>
      <c r="H22" s="128"/>
      <c r="I22" s="128"/>
      <c r="J22" s="128"/>
      <c r="K22" s="128"/>
      <c r="L22" s="128"/>
      <c r="M22" s="128"/>
      <c r="N22" s="128"/>
    </row>
    <row r="23" spans="2:14" x14ac:dyDescent="0.25">
      <c r="B23" s="55">
        <v>4</v>
      </c>
      <c r="C23" s="164"/>
      <c r="D23" s="150" t="s">
        <v>32</v>
      </c>
      <c r="E23" s="59" t="s">
        <v>33</v>
      </c>
      <c r="F23" s="129">
        <f>0+0+1+1+1+6+1+0+0+0+0+2+3+0+0+0+0+0+1+0+0</f>
        <v>16</v>
      </c>
      <c r="G23" s="129">
        <f>0+0+93.45+5+131.9+30+5+0+0+0+0+10+38.89+0+0+0+0+0+210+0+0</f>
        <v>524.24</v>
      </c>
      <c r="H23" s="129">
        <f>0+0+1+1+1+2+1+0+0+0+0+2+2+0+0+0+0+0+1+0+0</f>
        <v>11</v>
      </c>
      <c r="I23" s="129">
        <f>0+0+93.45+5+131.9+10+5+0+0+27.84+0+10+0+0+0+0+0+0+210+0+0</f>
        <v>493.19</v>
      </c>
      <c r="J23" s="127">
        <f>L23+M23+N23</f>
        <v>5</v>
      </c>
      <c r="K23" s="129">
        <f>0+0+0+0+0+20+0+0+0+0+0+0+11.05+0+0+0+0+0+0+0+0</f>
        <v>31.05</v>
      </c>
      <c r="L23" s="129">
        <f>0+0+0+0+0+0+0+0+0+0+0+0+0+0+0+0+0+0+0+0+0</f>
        <v>0</v>
      </c>
      <c r="M23" s="129">
        <f>0+0+0+0+0+0+0+0+0+0+0+0+0+0+0+0+0+0+0+0+0</f>
        <v>0</v>
      </c>
      <c r="N23" s="129">
        <f>0+0+0+0+0+4+0+0+0+0+1+0+0+0+0+0+0+0+0+0+0</f>
        <v>5</v>
      </c>
    </row>
    <row r="24" spans="2:14" ht="30.75" thickBot="1" x14ac:dyDescent="0.3">
      <c r="B24" s="56">
        <v>5</v>
      </c>
      <c r="C24" s="149"/>
      <c r="D24" s="151"/>
      <c r="E24" s="60" t="s">
        <v>34</v>
      </c>
      <c r="F24" s="130"/>
      <c r="G24" s="130"/>
      <c r="H24" s="130"/>
      <c r="I24" s="130"/>
      <c r="J24" s="128"/>
      <c r="K24" s="130"/>
      <c r="L24" s="130"/>
      <c r="M24" s="130"/>
      <c r="N24" s="130"/>
    </row>
    <row r="25" spans="2:14" ht="30" x14ac:dyDescent="0.25">
      <c r="B25" s="54">
        <v>6</v>
      </c>
      <c r="C25" s="148" t="s">
        <v>29</v>
      </c>
      <c r="D25" s="30" t="s">
        <v>31</v>
      </c>
      <c r="E25" s="61" t="s">
        <v>34</v>
      </c>
      <c r="F25" s="31">
        <f>0+0+0+0+0+0+0+0+0+0+0+0+0+0+1+0+0+0+0+0+0</f>
        <v>1</v>
      </c>
      <c r="G25" s="31">
        <f>0+0+0+0+0+0+0+0+0+0+0+0+0+0+4+0+0+0+0+0+0</f>
        <v>4</v>
      </c>
      <c r="H25" s="31">
        <f>0+0+0+0+0+0+0+0+0+0+0+0+0+0+1+0+0+0+0+0+0</f>
        <v>1</v>
      </c>
      <c r="I25" s="31">
        <f>0+0+0+0+0+0+0+0+0+0+0+0+0+0+4+0+0+0+0+0+0</f>
        <v>4</v>
      </c>
      <c r="J25" s="31">
        <f>L25+M25+N25</f>
        <v>0</v>
      </c>
      <c r="K25" s="31">
        <f t="shared" ref="K25:N28" si="0">0+0+0+0+0+0+0+0+0+0+0+0+0+0+0+0+0+0+0+0+0</f>
        <v>0</v>
      </c>
      <c r="L25" s="31">
        <f t="shared" si="0"/>
        <v>0</v>
      </c>
      <c r="M25" s="31">
        <f t="shared" si="0"/>
        <v>0</v>
      </c>
      <c r="N25" s="31">
        <f t="shared" si="0"/>
        <v>0</v>
      </c>
    </row>
    <row r="26" spans="2:14" ht="30.75" thickBot="1" x14ac:dyDescent="0.3">
      <c r="B26" s="56">
        <v>7</v>
      </c>
      <c r="C26" s="149"/>
      <c r="D26" s="34" t="s">
        <v>32</v>
      </c>
      <c r="E26" s="62" t="s">
        <v>34</v>
      </c>
      <c r="F26" s="35">
        <f>0+0+1+0+0+1+0+0+0+0+0+0+2+0+0+0+0+0+0+0+0</f>
        <v>4</v>
      </c>
      <c r="G26" s="35">
        <f>0+0+111.7+0+0+364+0+0+0+0+0+0+303+0+0+0+0+0+0+0+0</f>
        <v>778.7</v>
      </c>
      <c r="H26" s="35">
        <f>0+0+0+0+0+0+0+0+0+0+0+0+1+0+0+0+0+0+0+0+0</f>
        <v>1</v>
      </c>
      <c r="I26" s="35">
        <f>0+0+0+0+0+0+0+0+0+0+0+0+190.1+0+0+0+0+0+0+0+0</f>
        <v>190.1</v>
      </c>
      <c r="J26" s="35">
        <f>L26+M26+N26</f>
        <v>3</v>
      </c>
      <c r="K26" s="35">
        <f>0+0+111.7+0+0+364+0+0+0+0+0+0+112.9+0+0+0+0+0+0+0+0</f>
        <v>588.6</v>
      </c>
      <c r="L26" s="35">
        <f t="shared" si="0"/>
        <v>0</v>
      </c>
      <c r="M26" s="35">
        <f t="shared" si="0"/>
        <v>0</v>
      </c>
      <c r="N26" s="35">
        <f>0+0+1+0+0+1+0+0+0+0+0+1+0+0+0+0+0+0+0+0+0</f>
        <v>3</v>
      </c>
    </row>
    <row r="27" spans="2:14" ht="30" x14ac:dyDescent="0.25">
      <c r="B27" s="54">
        <v>8</v>
      </c>
      <c r="C27" s="148" t="s">
        <v>30</v>
      </c>
      <c r="D27" s="30" t="s">
        <v>31</v>
      </c>
      <c r="E27" s="61" t="s">
        <v>34</v>
      </c>
      <c r="F27" s="31">
        <f t="shared" ref="F27:I28" si="1">0+0+0+0+0+0+0+0+0+0+0+0+0+0+0+0+0+0+0+0+0</f>
        <v>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>L27+M27+N27</f>
        <v>0</v>
      </c>
      <c r="K27" s="31">
        <f t="shared" si="0"/>
        <v>0</v>
      </c>
      <c r="L27" s="31">
        <f t="shared" si="0"/>
        <v>0</v>
      </c>
      <c r="M27" s="31">
        <f t="shared" si="0"/>
        <v>0</v>
      </c>
      <c r="N27" s="31">
        <v>0</v>
      </c>
    </row>
    <row r="28" spans="2:14" ht="30.75" thickBot="1" x14ac:dyDescent="0.3">
      <c r="B28" s="56">
        <v>9</v>
      </c>
      <c r="C28" s="149"/>
      <c r="D28" s="34" t="s">
        <v>32</v>
      </c>
      <c r="E28" s="62" t="s">
        <v>34</v>
      </c>
      <c r="F28" s="36">
        <f t="shared" si="1"/>
        <v>0</v>
      </c>
      <c r="G28" s="36">
        <f t="shared" si="1"/>
        <v>0</v>
      </c>
      <c r="H28" s="36">
        <f t="shared" si="1"/>
        <v>0</v>
      </c>
      <c r="I28" s="36">
        <f t="shared" si="1"/>
        <v>0</v>
      </c>
      <c r="J28" s="36">
        <f>L28+M28+N28</f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36">
        <f t="shared" si="0"/>
        <v>0</v>
      </c>
    </row>
    <row r="29" spans="2:14" ht="15.75" thickBot="1" x14ac:dyDescent="0.3">
      <c r="B29" s="54">
        <v>10</v>
      </c>
      <c r="C29" s="152" t="s">
        <v>35</v>
      </c>
      <c r="D29" s="153"/>
      <c r="E29" s="154"/>
      <c r="F29" s="43">
        <v>1</v>
      </c>
      <c r="G29" s="70">
        <v>10591</v>
      </c>
      <c r="H29" s="43">
        <f>0</f>
        <v>0</v>
      </c>
      <c r="I29" s="44">
        <f>0</f>
        <v>0</v>
      </c>
      <c r="J29" s="43">
        <v>1</v>
      </c>
      <c r="K29" s="71">
        <v>10591</v>
      </c>
      <c r="L29" s="45">
        <v>0</v>
      </c>
      <c r="M29" s="45">
        <v>0</v>
      </c>
      <c r="N29" s="44">
        <v>1</v>
      </c>
    </row>
    <row r="30" spans="2:14" ht="18.75" customHeight="1" thickBot="1" x14ac:dyDescent="0.3">
      <c r="B30" s="55">
        <v>11</v>
      </c>
      <c r="C30" s="155" t="s">
        <v>36</v>
      </c>
      <c r="D30" s="156"/>
      <c r="E30" s="157"/>
      <c r="F30" s="49">
        <f>F21+F23+F25+F26+F27+F28+F29</f>
        <v>245</v>
      </c>
      <c r="G30" s="50">
        <f>G21+G23+G25+G26+G27+G28+G29</f>
        <v>12950.08</v>
      </c>
      <c r="H30" s="49">
        <f t="shared" ref="H30:N30" si="2">H21+H23+H25+H26+H27+H28+H29</f>
        <v>207</v>
      </c>
      <c r="I30" s="50">
        <f t="shared" si="2"/>
        <v>1562.6299999999999</v>
      </c>
      <c r="J30" s="49">
        <f t="shared" si="2"/>
        <v>38</v>
      </c>
      <c r="K30" s="51">
        <f t="shared" si="2"/>
        <v>11387.45</v>
      </c>
      <c r="L30" s="51">
        <f t="shared" si="2"/>
        <v>19</v>
      </c>
      <c r="M30" s="51">
        <f t="shared" si="2"/>
        <v>1</v>
      </c>
      <c r="N30" s="50">
        <f t="shared" si="2"/>
        <v>18</v>
      </c>
    </row>
    <row r="31" spans="2:14" ht="15.75" thickBot="1" x14ac:dyDescent="0.3">
      <c r="B31" s="56">
        <v>12</v>
      </c>
      <c r="C31" s="158" t="s">
        <v>37</v>
      </c>
      <c r="D31" s="159"/>
      <c r="E31" s="160"/>
      <c r="F31" s="46"/>
      <c r="G31" s="47"/>
      <c r="H31" s="46"/>
      <c r="I31" s="47"/>
      <c r="J31" s="46"/>
      <c r="K31" s="48"/>
      <c r="L31" s="48"/>
      <c r="M31" s="48"/>
      <c r="N31" s="47"/>
    </row>
    <row r="45" spans="6:16" x14ac:dyDescent="0.25">
      <c r="F45" s="124"/>
      <c r="G45" s="123"/>
      <c r="H45" s="124"/>
      <c r="I45" s="123"/>
      <c r="J45" s="124"/>
      <c r="K45" s="123"/>
      <c r="L45" s="124"/>
      <c r="M45" s="124"/>
      <c r="N45" s="124"/>
      <c r="O45" s="39"/>
      <c r="P45" s="39"/>
    </row>
    <row r="46" spans="6:16" x14ac:dyDescent="0.25">
      <c r="F46" s="124"/>
      <c r="G46" s="123"/>
      <c r="H46" s="124"/>
      <c r="I46" s="123"/>
      <c r="J46" s="124"/>
      <c r="K46" s="123"/>
      <c r="L46" s="124"/>
      <c r="M46" s="124"/>
      <c r="N46" s="124"/>
      <c r="O46" s="39"/>
      <c r="P46" s="39"/>
    </row>
    <row r="47" spans="6:16" x14ac:dyDescent="0.25">
      <c r="F47" s="124"/>
      <c r="G47" s="123"/>
      <c r="H47" s="124"/>
      <c r="I47" s="123"/>
      <c r="J47" s="124"/>
      <c r="K47" s="123"/>
      <c r="L47" s="124"/>
      <c r="M47" s="124"/>
      <c r="N47" s="124"/>
      <c r="O47" s="39"/>
      <c r="P47" s="39"/>
    </row>
    <row r="48" spans="6:16" x14ac:dyDescent="0.25">
      <c r="F48" s="124"/>
      <c r="G48" s="123"/>
      <c r="H48" s="124"/>
      <c r="I48" s="123"/>
      <c r="J48" s="124"/>
      <c r="K48" s="123"/>
      <c r="L48" s="124"/>
      <c r="M48" s="124"/>
      <c r="N48" s="124"/>
      <c r="O48" s="39"/>
      <c r="P48" s="39"/>
    </row>
    <row r="49" spans="6:16" x14ac:dyDescent="0.25">
      <c r="F49" s="40"/>
      <c r="G49" s="41"/>
      <c r="H49" s="40"/>
      <c r="I49" s="40"/>
      <c r="J49" s="40"/>
      <c r="K49" s="41"/>
      <c r="L49" s="40"/>
      <c r="M49" s="40"/>
      <c r="N49" s="40"/>
      <c r="O49" s="39"/>
      <c r="P49" s="39"/>
    </row>
    <row r="50" spans="6:16" x14ac:dyDescent="0.25">
      <c r="F50" s="42"/>
      <c r="G50" s="42"/>
      <c r="H50" s="40"/>
      <c r="I50" s="40"/>
      <c r="J50" s="40"/>
      <c r="K50" s="40"/>
      <c r="L50" s="40"/>
      <c r="M50" s="40"/>
      <c r="N50" s="40"/>
      <c r="O50" s="39"/>
      <c r="P50" s="39"/>
    </row>
    <row r="51" spans="6:16" x14ac:dyDescent="0.25">
      <c r="F51" s="40"/>
      <c r="G51" s="40"/>
      <c r="H51" s="40"/>
      <c r="I51" s="40"/>
      <c r="J51" s="40"/>
      <c r="K51" s="40"/>
      <c r="L51" s="40"/>
      <c r="M51" s="40"/>
      <c r="N51" s="40"/>
      <c r="O51" s="39"/>
      <c r="P51" s="39"/>
    </row>
    <row r="52" spans="6:16" x14ac:dyDescent="0.25"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39"/>
    </row>
    <row r="53" spans="6:16" x14ac:dyDescent="0.25">
      <c r="F53" s="40"/>
      <c r="G53" s="40"/>
      <c r="H53" s="40"/>
      <c r="I53" s="40"/>
      <c r="J53" s="40"/>
      <c r="K53" s="40"/>
      <c r="L53" s="40"/>
      <c r="M53" s="40"/>
      <c r="N53" s="40"/>
      <c r="O53" s="39"/>
      <c r="P53" s="39"/>
    </row>
    <row r="54" spans="6:16" x14ac:dyDescent="0.25">
      <c r="F54" s="41"/>
      <c r="G54" s="41"/>
      <c r="H54" s="41"/>
      <c r="I54" s="41"/>
      <c r="J54" s="41"/>
      <c r="K54" s="41"/>
      <c r="L54" s="41"/>
      <c r="M54" s="41"/>
      <c r="N54" s="41"/>
      <c r="O54" s="39"/>
      <c r="P54" s="39"/>
    </row>
    <row r="55" spans="6:16" x14ac:dyDescent="0.25"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6:16" x14ac:dyDescent="0.25"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zoomScale="90" zoomScaleNormal="100" zoomScaleSheetLayoutView="90" workbookViewId="0">
      <selection activeCell="R13" sqref="R13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84" t="s">
        <v>71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6"/>
    </row>
    <row r="9" spans="3:18" ht="22.5" customHeight="1" x14ac:dyDescent="0.25">
      <c r="C9" s="187" t="s">
        <v>53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9"/>
    </row>
    <row r="10" spans="3:18" ht="22.5" customHeight="1" x14ac:dyDescent="0.3">
      <c r="C10" s="218" t="s">
        <v>66</v>
      </c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13"/>
      <c r="Q10" s="13"/>
      <c r="R10" s="14"/>
    </row>
    <row r="11" spans="3:18" ht="16.5" customHeight="1" x14ac:dyDescent="0.25">
      <c r="C11" s="220" t="s">
        <v>38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20.25" x14ac:dyDescent="0.25">
      <c r="C13" s="7"/>
      <c r="Q13" s="231" t="s">
        <v>69</v>
      </c>
      <c r="R13" s="232">
        <v>2020</v>
      </c>
    </row>
    <row r="14" spans="3:18" ht="12" customHeight="1" thickBot="1" x14ac:dyDescent="0.3">
      <c r="C14" s="7"/>
      <c r="Q14" s="83"/>
      <c r="R14" s="83"/>
    </row>
    <row r="15" spans="3:18" ht="42" customHeight="1" x14ac:dyDescent="0.25">
      <c r="C15" s="190" t="s">
        <v>16</v>
      </c>
      <c r="D15" s="192" t="s">
        <v>17</v>
      </c>
      <c r="E15" s="193"/>
      <c r="F15" s="194"/>
      <c r="G15" s="201" t="s">
        <v>43</v>
      </c>
      <c r="H15" s="202"/>
      <c r="I15" s="203" t="s">
        <v>44</v>
      </c>
      <c r="J15" s="204"/>
      <c r="K15" s="204"/>
      <c r="L15" s="204"/>
      <c r="M15" s="204"/>
      <c r="N15" s="205"/>
      <c r="O15" s="202" t="s">
        <v>45</v>
      </c>
      <c r="P15" s="206"/>
      <c r="Q15" s="201" t="s">
        <v>46</v>
      </c>
      <c r="R15" s="206"/>
    </row>
    <row r="16" spans="3:18" ht="15" customHeight="1" x14ac:dyDescent="0.25">
      <c r="C16" s="191"/>
      <c r="D16" s="195"/>
      <c r="E16" s="196"/>
      <c r="F16" s="197"/>
      <c r="G16" s="167" t="s">
        <v>19</v>
      </c>
      <c r="H16" s="207" t="s">
        <v>20</v>
      </c>
      <c r="I16" s="215" t="s">
        <v>19</v>
      </c>
      <c r="J16" s="230" t="s">
        <v>20</v>
      </c>
      <c r="K16" s="216" t="s">
        <v>42</v>
      </c>
      <c r="L16" s="216"/>
      <c r="M16" s="216"/>
      <c r="N16" s="217"/>
      <c r="O16" s="227" t="s">
        <v>19</v>
      </c>
      <c r="P16" s="210" t="s">
        <v>20</v>
      </c>
      <c r="Q16" s="167" t="s">
        <v>19</v>
      </c>
      <c r="R16" s="210" t="s">
        <v>20</v>
      </c>
    </row>
    <row r="17" spans="2:18" ht="15" customHeight="1" x14ac:dyDescent="0.25">
      <c r="C17" s="191"/>
      <c r="D17" s="195"/>
      <c r="E17" s="196"/>
      <c r="F17" s="197"/>
      <c r="G17" s="168"/>
      <c r="H17" s="208"/>
      <c r="I17" s="215"/>
      <c r="J17" s="230"/>
      <c r="K17" s="125" t="s">
        <v>41</v>
      </c>
      <c r="L17" s="213" t="s">
        <v>26</v>
      </c>
      <c r="M17" s="213"/>
      <c r="N17" s="214"/>
      <c r="O17" s="228"/>
      <c r="P17" s="211"/>
      <c r="Q17" s="168"/>
      <c r="R17" s="211"/>
    </row>
    <row r="18" spans="2:18" ht="87" customHeight="1" x14ac:dyDescent="0.25">
      <c r="C18" s="191"/>
      <c r="D18" s="198"/>
      <c r="E18" s="199"/>
      <c r="F18" s="200"/>
      <c r="G18" s="169"/>
      <c r="H18" s="209"/>
      <c r="I18" s="215"/>
      <c r="J18" s="230"/>
      <c r="K18" s="125"/>
      <c r="L18" s="84" t="s">
        <v>39</v>
      </c>
      <c r="M18" s="84" t="s">
        <v>63</v>
      </c>
      <c r="N18" s="85" t="s">
        <v>40</v>
      </c>
      <c r="O18" s="229"/>
      <c r="P18" s="212"/>
      <c r="Q18" s="169"/>
      <c r="R18" s="212"/>
    </row>
    <row r="19" spans="2:18" s="7" customFormat="1" ht="15.75" thickBot="1" x14ac:dyDescent="0.3">
      <c r="C19" s="191"/>
      <c r="D19" s="222">
        <v>1</v>
      </c>
      <c r="E19" s="223"/>
      <c r="F19" s="224"/>
      <c r="G19" s="81">
        <v>2</v>
      </c>
      <c r="H19" s="86">
        <v>3</v>
      </c>
      <c r="I19" s="94">
        <v>4</v>
      </c>
      <c r="J19" s="95">
        <v>5</v>
      </c>
      <c r="K19" s="95">
        <v>6</v>
      </c>
      <c r="L19" s="95">
        <v>7</v>
      </c>
      <c r="M19" s="95">
        <v>8</v>
      </c>
      <c r="N19" s="96">
        <v>9</v>
      </c>
      <c r="O19" s="90">
        <v>10</v>
      </c>
      <c r="P19" s="82">
        <v>11</v>
      </c>
      <c r="Q19" s="81">
        <v>12</v>
      </c>
      <c r="R19" s="82">
        <v>13</v>
      </c>
    </row>
    <row r="20" spans="2:18" ht="33" customHeight="1" x14ac:dyDescent="0.25">
      <c r="C20" s="27">
        <v>1</v>
      </c>
      <c r="D20" s="170" t="s">
        <v>28</v>
      </c>
      <c r="E20" s="173" t="s">
        <v>31</v>
      </c>
      <c r="F20" s="97" t="s">
        <v>33</v>
      </c>
      <c r="G20" s="31">
        <f>27+10+1+30+14+26+13+22+54+0+63+50+51+21+23+1+13+105+9+17+34</f>
        <v>584</v>
      </c>
      <c r="H20" s="32">
        <f>116.2+50+4.69+142+65.56+129+60+97+270+0+256.68+283+255+99.8+34.26+4.29+46.79+490.32+32+93.6+160</f>
        <v>2690.19</v>
      </c>
      <c r="I20" s="101">
        <f>6+0+0+0+2+5+0+0+4+0+1+13+1+12+0+0+0+0+0+0+2</f>
        <v>46</v>
      </c>
      <c r="J20" s="92">
        <f>31+0+0+0+9.89+24+0+0+25+0+3.48+65+5+4.9+58+0+0+0+0+0+10</f>
        <v>236.27</v>
      </c>
      <c r="K20" s="92">
        <f>0+0+0+0+2+5+0+0+4+0+0+13+1+1+0+0+0+0+0+0+1</f>
        <v>27</v>
      </c>
      <c r="L20" s="92">
        <f>6+0+0+0+0+0+0+0+0+0+0+0+0+0+0+0+0+0+0+0+0</f>
        <v>6</v>
      </c>
      <c r="M20" s="92">
        <f t="shared" ref="M20:R33" si="0">0+0+0+0+0+0+0+0+0+0+0+0+0+0+0+0+0+0+0+0+0</f>
        <v>0</v>
      </c>
      <c r="N20" s="93">
        <f>0+0+0+0+0+0+0+0+0+0+1+0+0+0+0+0+0+12+0+0+0</f>
        <v>13</v>
      </c>
      <c r="O20" s="31">
        <f>23+10+1+28+18+21+13+22+39+62+0+35+24+20+21+2+12+41+8+19+32</f>
        <v>451</v>
      </c>
      <c r="P20" s="32">
        <f>93.6+10+4.69+120+72.79+105+60+96.96+195+253.2+0+69+90.75+95.06+86.23+13.01+42.84+198+28+95+127</f>
        <v>1856.1299999999999</v>
      </c>
      <c r="Q20" s="31">
        <f>9+11+6+9+6+19+4+17+27+18+0+41+11+22+2+3+9+'[1]Форма 3'!$Q$20+5+24+29</f>
        <v>346</v>
      </c>
      <c r="R20" s="32">
        <f>40.5+55+21.01+38+24.41+154+19+62.53+135+78.08+0+178+47.4+79.43+8.35+10.08+32.43+'[1]Форма 3'!$R$20+17+118.54+116</f>
        <v>1604.7599999999998</v>
      </c>
    </row>
    <row r="21" spans="2:18" ht="33" customHeight="1" x14ac:dyDescent="0.25">
      <c r="C21" s="28">
        <v>2</v>
      </c>
      <c r="D21" s="171"/>
      <c r="E21" s="174"/>
      <c r="F21" s="98" t="s">
        <v>34</v>
      </c>
      <c r="G21" s="25">
        <f>35+7+0+14+26+14+19+17+50+0+3+26+0+13+2+1+14+0+5+2+0</f>
        <v>248</v>
      </c>
      <c r="H21" s="104">
        <f>146.6+35+0+63+111.6+68+84+70+250+0+15+121+0+66+6.57+3.45+47.38+0+18+10+0</f>
        <v>1115.6000000000001</v>
      </c>
      <c r="I21" s="102">
        <f>0+0+0+0+0+5+0+0+6+0+0+0+0+0+0+0+0+0+0+0+0</f>
        <v>11</v>
      </c>
      <c r="J21" s="12">
        <f>0+0+0+0+0+23+0+0+30+0+0+0+0+0+0+0+0+0+0+0+0</f>
        <v>53</v>
      </c>
      <c r="K21" s="12">
        <f>0+0+0+0+0+1+0+0+6+0+0+0+0+0+0+0+0+0+0+0+0</f>
        <v>7</v>
      </c>
      <c r="L21" s="12">
        <f t="shared" ref="J21:N33" si="1">0+0+0+0+0+0+0+0+0+0+0+0+0+0+0+0+0+0+0+0+0</f>
        <v>0</v>
      </c>
      <c r="M21" s="12">
        <f>0+0+0+0+0+4+0+0+0+0+0+0+0+0+0+0+0+0+0+0+0</f>
        <v>4</v>
      </c>
      <c r="N21" s="89">
        <f t="shared" si="1"/>
        <v>0</v>
      </c>
      <c r="O21" s="25">
        <f>35+6+0+9+8+9+18+17+23+0+3+28+18+16+4+3+12+50+5+3+0</f>
        <v>267</v>
      </c>
      <c r="P21" s="104">
        <f>146.6+30+31+0+34.98+45+79+70.3+115+0+15+127+73.22+79.35+15.15+14.2+39.48+237.37+18+15+0</f>
        <v>1185.6500000000001</v>
      </c>
      <c r="Q21" s="25">
        <f>27+6+4+2+8+4+9+5+22+0+15+9+17+2+3+6+0+0+1+2+0</f>
        <v>142</v>
      </c>
      <c r="R21" s="104">
        <f>116.1+30+15.93+8+34.01+19+35+20.22+110+0+73+42.8+56.9+9.45+10.46+21.33+0+0+3+8.58+0</f>
        <v>613.7800000000002</v>
      </c>
    </row>
    <row r="22" spans="2:18" ht="33" customHeight="1" x14ac:dyDescent="0.25">
      <c r="C22" s="28">
        <v>3</v>
      </c>
      <c r="D22" s="171"/>
      <c r="E22" s="225" t="s">
        <v>32</v>
      </c>
      <c r="F22" s="99" t="s">
        <v>33</v>
      </c>
      <c r="G22" s="25">
        <f>1+0+0+0+1+0+0+0+0+0+0+0+2+1+0+0+0+'[1]Форма 3'!$G$22+0+0+0</f>
        <v>14</v>
      </c>
      <c r="H22" s="104">
        <f>5+0+0+0+6.34+0+0+0+0+0+0+0+0+7.56+9.2+0+0+'[1]Форма 3'!$H$22+0+0+0</f>
        <v>152.97</v>
      </c>
      <c r="I22" s="102">
        <f t="shared" ref="G22:I33" si="2">0+0+0+0+0+0+0+0+0+0+0+0+0+0+0+0+0+0+0+0+0</f>
        <v>0</v>
      </c>
      <c r="J22" s="12">
        <f t="shared" si="1"/>
        <v>0</v>
      </c>
      <c r="K22" s="12">
        <f t="shared" si="1"/>
        <v>0</v>
      </c>
      <c r="L22" s="12">
        <f t="shared" si="1"/>
        <v>0</v>
      </c>
      <c r="M22" s="12">
        <f t="shared" si="1"/>
        <v>0</v>
      </c>
      <c r="N22" s="89">
        <f t="shared" si="1"/>
        <v>0</v>
      </c>
      <c r="O22" s="25">
        <f>1+0+0+0+1+0+1+0+0+0+0+0+0+0+2+1+0+0+0+0+0</f>
        <v>6</v>
      </c>
      <c r="P22" s="104">
        <f>5+0+0+0+3+0+4+0+0+0+0+0+0+0+7.56+9.2+0+0+0+0+0</f>
        <v>28.759999999999998</v>
      </c>
      <c r="Q22" s="25">
        <f>0+0+0+0+0+0+0+0+0+0+0+0+0+2+0+0+0+0+0+0+0</f>
        <v>2</v>
      </c>
      <c r="R22" s="104">
        <f>0+0+0+0+0+0+0+0+0+0+0+12.44+0+0+0+0+0+0+0+0+0</f>
        <v>12.44</v>
      </c>
    </row>
    <row r="23" spans="2:18" ht="33" customHeight="1" thickBot="1" x14ac:dyDescent="0.3">
      <c r="C23" s="29">
        <v>4</v>
      </c>
      <c r="D23" s="172"/>
      <c r="E23" s="226"/>
      <c r="F23" s="100" t="s">
        <v>34</v>
      </c>
      <c r="G23" s="36">
        <f>0+0+0+0+2+0+0+0+0+0+2+1+0+0+0+0+0+0+0+0+0</f>
        <v>5</v>
      </c>
      <c r="H23" s="37">
        <f>0+0+0+0+27.08+0+0+0+0+0+8.98+30+0+0+0+0+0+0+0+0+0</f>
        <v>66.06</v>
      </c>
      <c r="I23" s="103">
        <f t="shared" si="2"/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36">
        <f>0+0+0+0+1+0+0+0+0+0+0+0+0+0+0+0+0+0+0+0+0</f>
        <v>1</v>
      </c>
      <c r="P23" s="37">
        <f>0+0+0+0+4.9+0+0+0+0+0+0+0+0+0+0+0+0+0+0+0+0</f>
        <v>4.9000000000000004</v>
      </c>
      <c r="Q23" s="36">
        <f>0+0+0+0+0+0+0+0+0+0+1+0+0+0+0+0+0+0+0+0+0</f>
        <v>1</v>
      </c>
      <c r="R23" s="37">
        <f>0+0+0+0+0+0+0+0+0+0+4.3+0+0+0+0+0+0+0+0+0+0</f>
        <v>4.3</v>
      </c>
    </row>
    <row r="24" spans="2:18" ht="45" customHeight="1" x14ac:dyDescent="0.25">
      <c r="B24" s="7">
        <f>21</f>
        <v>21</v>
      </c>
      <c r="C24" s="27">
        <v>5</v>
      </c>
      <c r="D24" s="170" t="s">
        <v>29</v>
      </c>
      <c r="E24" s="30" t="s">
        <v>31</v>
      </c>
      <c r="F24" s="80" t="s">
        <v>34</v>
      </c>
      <c r="G24" s="31">
        <f>0+0+0+0+0+0+0+0+1+0+1+0+0+0+0+0+0+0+0+0+0</f>
        <v>2</v>
      </c>
      <c r="H24" s="32">
        <f>0+0+0+0+0+0+0+0+74.76+0+180.6+0+0+0+0+0+0+0+0+0+0</f>
        <v>255.36</v>
      </c>
      <c r="I24" s="106">
        <f>0+0+0+0+0+0+0+0+0+0+1+0+0+0+0+0+0+0+0+0+0</f>
        <v>1</v>
      </c>
      <c r="J24" s="33">
        <f>0+0+0+0+0+0+0+0+0+0+180.6+0+0+0+0+0+0+0+0+0+0</f>
        <v>180.6</v>
      </c>
      <c r="K24" s="33">
        <f t="shared" si="1"/>
        <v>0</v>
      </c>
      <c r="L24" s="33">
        <f>0+0+0+0+0+0+0+0+0+0+1+0+0+0+0+0+0+0+0+0+0</f>
        <v>1</v>
      </c>
      <c r="M24" s="33">
        <f t="shared" si="1"/>
        <v>0</v>
      </c>
      <c r="N24" s="107">
        <f t="shared" si="1"/>
        <v>0</v>
      </c>
      <c r="O24" s="31">
        <f t="shared" si="0"/>
        <v>0</v>
      </c>
      <c r="P24" s="32">
        <f t="shared" si="0"/>
        <v>0</v>
      </c>
      <c r="Q24" s="31">
        <f>0+0+0+0+0+0+1+0+0+0+1+0+0+0+0+0+0+0+1+0+0</f>
        <v>3</v>
      </c>
      <c r="R24" s="32">
        <f>0+0+0+0+0+0+298+0+0+0+3+0+0+0+0+0+0+0+18+0+0</f>
        <v>319</v>
      </c>
    </row>
    <row r="25" spans="2:18" ht="45" customHeight="1" thickBot="1" x14ac:dyDescent="0.3">
      <c r="C25" s="29">
        <v>6</v>
      </c>
      <c r="D25" s="172"/>
      <c r="E25" s="34" t="s">
        <v>32</v>
      </c>
      <c r="F25" s="79" t="s">
        <v>34</v>
      </c>
      <c r="G25" s="36">
        <f>0+0+0+0+0+1+0+1+0+0+0+2+0+1+0+0+0+0+0+0+0</f>
        <v>5</v>
      </c>
      <c r="H25" s="37">
        <f>0+0+0+0+0+35.9+0+242+0+0+0+101.1+0+318+0+0+0+0+0+0+0</f>
        <v>697</v>
      </c>
      <c r="I25" s="108">
        <f>0+0+0+0+0+1+0+0+0+0+0+0+0+1+0+0+0+0+0+0+0</f>
        <v>2</v>
      </c>
      <c r="J25" s="38">
        <f>0+0+0+0+0+35.9+0+0+0+0+0+0+0+318+0+0+0+0+0+0+0</f>
        <v>353.9</v>
      </c>
      <c r="K25" s="38">
        <f>0+0+0+0+0+0+0+0+0+0+0+0+1+0+0+0+0+0+0+0+0</f>
        <v>1</v>
      </c>
      <c r="L25" s="38">
        <f>0+0+0+0+0+1+0+0+0+0+0+0+0+0+0+0+0+0+0+0+0</f>
        <v>1</v>
      </c>
      <c r="M25" s="38">
        <f t="shared" si="1"/>
        <v>0</v>
      </c>
      <c r="N25" s="103">
        <f t="shared" si="1"/>
        <v>0</v>
      </c>
      <c r="O25" s="36">
        <f>0+0+0+0+0+0+0+1+0+0+0+0+0+0+0+0+0+0+0+0+0</f>
        <v>1</v>
      </c>
      <c r="P25" s="37">
        <f>0+0+0+0+0+0+0+242+0+0+0+0+0+0+0+0+0+0+0+0+0</f>
        <v>242</v>
      </c>
      <c r="Q25" s="36">
        <f>0+0+0+0+0+0+0+2+0+0+0+0+0+0+0+0+0+0+0+0+0</f>
        <v>2</v>
      </c>
      <c r="R25" s="37">
        <f>0+0+0+0+0+0+0+18+0+0+0+0+0+0+0+0+0+0+0+0+0</f>
        <v>18</v>
      </c>
    </row>
    <row r="26" spans="2:18" ht="45" customHeight="1" x14ac:dyDescent="0.25">
      <c r="C26" s="27">
        <v>7</v>
      </c>
      <c r="D26" s="170" t="s">
        <v>30</v>
      </c>
      <c r="E26" s="30" t="s">
        <v>31</v>
      </c>
      <c r="F26" s="61" t="s">
        <v>34</v>
      </c>
      <c r="G26" s="87">
        <f>0+0+0+0+0+0+0+0+0+0+1+0+0+0+0+0+1+0+0+0+0</f>
        <v>2</v>
      </c>
      <c r="H26" s="105">
        <f>0+0+0+0+0+0+0+0+0+0+3.5+0+0+52.8+0+0+0+0+0+0+0</f>
        <v>56.3</v>
      </c>
      <c r="I26" s="106">
        <f t="shared" si="2"/>
        <v>0</v>
      </c>
      <c r="J26" s="33">
        <f t="shared" si="1"/>
        <v>0</v>
      </c>
      <c r="K26" s="33">
        <f t="shared" si="1"/>
        <v>0</v>
      </c>
      <c r="L26" s="33">
        <f t="shared" si="1"/>
        <v>0</v>
      </c>
      <c r="M26" s="33">
        <f t="shared" si="1"/>
        <v>0</v>
      </c>
      <c r="N26" s="109">
        <f t="shared" si="1"/>
        <v>0</v>
      </c>
      <c r="O26" s="87">
        <f t="shared" si="0"/>
        <v>0</v>
      </c>
      <c r="P26" s="105">
        <f t="shared" si="0"/>
        <v>0</v>
      </c>
      <c r="Q26" s="87">
        <f t="shared" si="0"/>
        <v>0</v>
      </c>
      <c r="R26" s="105">
        <f t="shared" si="0"/>
        <v>0</v>
      </c>
    </row>
    <row r="27" spans="2:18" ht="45" customHeight="1" thickBot="1" x14ac:dyDescent="0.3">
      <c r="C27" s="29">
        <v>8</v>
      </c>
      <c r="D27" s="172"/>
      <c r="E27" s="34" t="s">
        <v>32</v>
      </c>
      <c r="F27" s="62" t="s">
        <v>34</v>
      </c>
      <c r="G27" s="25">
        <f>0+0+0+0+0+1+0+0+0+0+0+1+0+0+0+0+0+0+0+0+0</f>
        <v>2</v>
      </c>
      <c r="H27" s="104">
        <f>0+0+0+0+0+361.2+0+0+0+0+0+290+0+0+0+0+0+0+0+0+0</f>
        <v>651.20000000000005</v>
      </c>
      <c r="I27" s="108">
        <f>0+0+0+0+0+1+0+0+0+0+0+1+0+0+0+0+0+0+0+0+0</f>
        <v>2</v>
      </c>
      <c r="J27" s="38">
        <f>0+0+0+0+0+361.2+0+0+0+0+0+290+0+0+0+0+0+0+0+0+0</f>
        <v>651.20000000000005</v>
      </c>
      <c r="K27" s="38">
        <f>0+0+0+0+0+1+0+0+0+0+0+0+0+0+0+0+0+0+0+0+0</f>
        <v>1</v>
      </c>
      <c r="L27" s="38">
        <f t="shared" si="1"/>
        <v>0</v>
      </c>
      <c r="M27" s="38">
        <f>0+0+0+0+0+0+0+0+0+0+0+1+0+0+0+0+0+0+0+0+0</f>
        <v>1</v>
      </c>
      <c r="N27" s="69">
        <v>0</v>
      </c>
      <c r="O27" s="36">
        <f t="shared" si="0"/>
        <v>0</v>
      </c>
      <c r="P27" s="37">
        <f t="shared" si="0"/>
        <v>0</v>
      </c>
      <c r="Q27" s="36">
        <f t="shared" si="0"/>
        <v>0</v>
      </c>
      <c r="R27" s="37">
        <f t="shared" si="0"/>
        <v>0</v>
      </c>
    </row>
    <row r="28" spans="2:18" ht="51.75" customHeight="1" x14ac:dyDescent="0.25">
      <c r="C28" s="27">
        <v>9</v>
      </c>
      <c r="D28" s="170" t="s">
        <v>35</v>
      </c>
      <c r="E28" s="178" t="s">
        <v>47</v>
      </c>
      <c r="F28" s="179"/>
      <c r="G28" s="31">
        <f>0+0+0+0+0+0+0+0+0+0+0+0+0+0+0+0+0+0+0+0+1</f>
        <v>1</v>
      </c>
      <c r="H28" s="32">
        <f>0+0+0+0+0+0+0+0+0+0+0+0+0+0+0+0+0+0+0+0+10591</f>
        <v>10591</v>
      </c>
      <c r="I28" s="106">
        <f>0+0+0+0+0+0+0+0+0+0+0+0+0+0+0+0+0+0+0+0+1</f>
        <v>1</v>
      </c>
      <c r="J28" s="33">
        <f>0+0+0+0+0+0+0+0+0+0+0+0+0+0+0+0+0+0+0+0+10591</f>
        <v>10591</v>
      </c>
      <c r="K28" s="33">
        <f t="shared" si="1"/>
        <v>0</v>
      </c>
      <c r="L28" s="33">
        <f>0+0+0+0+0+0+0+0+0+0+0+0+0+0+0+0+0+0+0+0+1</f>
        <v>1</v>
      </c>
      <c r="M28" s="33">
        <f t="shared" si="1"/>
        <v>0</v>
      </c>
      <c r="N28" s="109">
        <f t="shared" si="1"/>
        <v>0</v>
      </c>
      <c r="O28" s="31">
        <f t="shared" si="0"/>
        <v>0</v>
      </c>
      <c r="P28" s="32">
        <f t="shared" si="0"/>
        <v>0</v>
      </c>
      <c r="Q28" s="107">
        <f t="shared" si="0"/>
        <v>0</v>
      </c>
      <c r="R28" s="32">
        <f t="shared" si="0"/>
        <v>0</v>
      </c>
    </row>
    <row r="29" spans="2:18" ht="23.25" customHeight="1" x14ac:dyDescent="0.25">
      <c r="C29" s="28">
        <v>10</v>
      </c>
      <c r="D29" s="171"/>
      <c r="E29" s="180" t="s">
        <v>48</v>
      </c>
      <c r="F29" s="181"/>
      <c r="G29" s="25">
        <f t="shared" si="2"/>
        <v>0</v>
      </c>
      <c r="H29" s="104">
        <f t="shared" si="2"/>
        <v>0</v>
      </c>
      <c r="I29" s="88">
        <f t="shared" si="2"/>
        <v>0</v>
      </c>
      <c r="J29" s="12">
        <f t="shared" si="1"/>
        <v>0</v>
      </c>
      <c r="K29" s="12">
        <f t="shared" si="1"/>
        <v>0</v>
      </c>
      <c r="L29" s="12">
        <f t="shared" si="1"/>
        <v>0</v>
      </c>
      <c r="M29" s="12">
        <f t="shared" si="1"/>
        <v>0</v>
      </c>
      <c r="N29" s="26">
        <v>0</v>
      </c>
      <c r="O29" s="25">
        <f t="shared" si="0"/>
        <v>0</v>
      </c>
      <c r="P29" s="104">
        <f t="shared" si="0"/>
        <v>0</v>
      </c>
      <c r="Q29" s="89">
        <f t="shared" si="0"/>
        <v>0</v>
      </c>
      <c r="R29" s="104">
        <f t="shared" si="0"/>
        <v>0</v>
      </c>
    </row>
    <row r="30" spans="2:18" ht="50.25" customHeight="1" x14ac:dyDescent="0.25">
      <c r="C30" s="28">
        <v>11</v>
      </c>
      <c r="D30" s="171"/>
      <c r="E30" s="180" t="s">
        <v>49</v>
      </c>
      <c r="F30" s="181"/>
      <c r="G30" s="25">
        <f t="shared" si="2"/>
        <v>0</v>
      </c>
      <c r="H30" s="104">
        <f t="shared" si="2"/>
        <v>0</v>
      </c>
      <c r="I30" s="91">
        <f t="shared" si="2"/>
        <v>0</v>
      </c>
      <c r="J30" s="92">
        <f t="shared" si="1"/>
        <v>0</v>
      </c>
      <c r="K30" s="92">
        <f t="shared" si="1"/>
        <v>0</v>
      </c>
      <c r="L30" s="92">
        <f t="shared" si="1"/>
        <v>0</v>
      </c>
      <c r="M30" s="92">
        <f t="shared" si="1"/>
        <v>0</v>
      </c>
      <c r="N30" s="104">
        <f t="shared" si="1"/>
        <v>0</v>
      </c>
      <c r="O30" s="25">
        <f t="shared" si="0"/>
        <v>0</v>
      </c>
      <c r="P30" s="104">
        <f t="shared" si="0"/>
        <v>0</v>
      </c>
      <c r="Q30" s="89">
        <f t="shared" si="0"/>
        <v>0</v>
      </c>
      <c r="R30" s="104">
        <f t="shared" si="0"/>
        <v>0</v>
      </c>
    </row>
    <row r="31" spans="2:18" ht="25.5" customHeight="1" x14ac:dyDescent="0.25">
      <c r="C31" s="28">
        <v>12</v>
      </c>
      <c r="D31" s="171"/>
      <c r="E31" s="180" t="s">
        <v>50</v>
      </c>
      <c r="F31" s="181"/>
      <c r="G31" s="25">
        <f t="shared" si="2"/>
        <v>0</v>
      </c>
      <c r="H31" s="104">
        <f t="shared" si="2"/>
        <v>0</v>
      </c>
      <c r="I31" s="88">
        <f t="shared" si="2"/>
        <v>0</v>
      </c>
      <c r="J31" s="12">
        <f t="shared" si="1"/>
        <v>0</v>
      </c>
      <c r="K31" s="12">
        <f t="shared" si="1"/>
        <v>0</v>
      </c>
      <c r="L31" s="12">
        <f t="shared" si="1"/>
        <v>0</v>
      </c>
      <c r="M31" s="12">
        <f t="shared" si="1"/>
        <v>0</v>
      </c>
      <c r="N31" s="26">
        <v>0</v>
      </c>
      <c r="O31" s="25">
        <f t="shared" si="0"/>
        <v>0</v>
      </c>
      <c r="P31" s="104">
        <f t="shared" si="0"/>
        <v>0</v>
      </c>
      <c r="Q31" s="89">
        <f t="shared" si="0"/>
        <v>0</v>
      </c>
      <c r="R31" s="12">
        <f t="shared" si="0"/>
        <v>0</v>
      </c>
    </row>
    <row r="32" spans="2:18" ht="50.25" customHeight="1" x14ac:dyDescent="0.25">
      <c r="C32" s="28">
        <v>13</v>
      </c>
      <c r="D32" s="171"/>
      <c r="E32" s="180" t="s">
        <v>51</v>
      </c>
      <c r="F32" s="181"/>
      <c r="G32" s="87">
        <f t="shared" si="2"/>
        <v>0</v>
      </c>
      <c r="H32" s="105">
        <f t="shared" si="2"/>
        <v>0</v>
      </c>
      <c r="I32" s="91">
        <f t="shared" si="2"/>
        <v>0</v>
      </c>
      <c r="J32" s="92">
        <f t="shared" si="1"/>
        <v>0</v>
      </c>
      <c r="K32" s="92">
        <f t="shared" si="1"/>
        <v>0</v>
      </c>
      <c r="L32" s="92">
        <f t="shared" si="1"/>
        <v>0</v>
      </c>
      <c r="M32" s="92">
        <f t="shared" si="1"/>
        <v>0</v>
      </c>
      <c r="N32" s="104">
        <f t="shared" si="1"/>
        <v>0</v>
      </c>
      <c r="O32" s="87">
        <f t="shared" si="0"/>
        <v>0</v>
      </c>
      <c r="P32" s="105">
        <f t="shared" si="0"/>
        <v>0</v>
      </c>
      <c r="Q32" s="93">
        <f t="shared" si="0"/>
        <v>0</v>
      </c>
      <c r="R32" s="105">
        <f t="shared" si="0"/>
        <v>0</v>
      </c>
    </row>
    <row r="33" spans="3:18" ht="50.25" customHeight="1" thickBot="1" x14ac:dyDescent="0.3">
      <c r="C33" s="29">
        <v>14</v>
      </c>
      <c r="D33" s="172"/>
      <c r="E33" s="182" t="s">
        <v>52</v>
      </c>
      <c r="F33" s="183"/>
      <c r="G33" s="36">
        <f t="shared" si="2"/>
        <v>0</v>
      </c>
      <c r="H33" s="37">
        <f t="shared" si="2"/>
        <v>0</v>
      </c>
      <c r="I33" s="108">
        <f t="shared" si="2"/>
        <v>0</v>
      </c>
      <c r="J33" s="38">
        <f t="shared" si="1"/>
        <v>0</v>
      </c>
      <c r="K33" s="38">
        <f t="shared" si="1"/>
        <v>0</v>
      </c>
      <c r="L33" s="38">
        <f t="shared" si="1"/>
        <v>0</v>
      </c>
      <c r="M33" s="38">
        <f t="shared" si="1"/>
        <v>0</v>
      </c>
      <c r="N33" s="69">
        <v>0</v>
      </c>
      <c r="O33" s="36">
        <f t="shared" si="0"/>
        <v>0</v>
      </c>
      <c r="P33" s="37">
        <f t="shared" si="0"/>
        <v>0</v>
      </c>
      <c r="Q33" s="103">
        <f t="shared" si="0"/>
        <v>0</v>
      </c>
      <c r="R33" s="37">
        <f t="shared" si="0"/>
        <v>0</v>
      </c>
    </row>
    <row r="34" spans="3:18" ht="21" customHeight="1" thickBot="1" x14ac:dyDescent="0.3">
      <c r="C34" s="76">
        <v>15</v>
      </c>
      <c r="D34" s="175" t="s">
        <v>36</v>
      </c>
      <c r="E34" s="176"/>
      <c r="F34" s="177"/>
      <c r="G34" s="77">
        <f>SUM(G20:G33)</f>
        <v>863</v>
      </c>
      <c r="H34" s="77">
        <f>SUM(H20:H33)</f>
        <v>16275.68</v>
      </c>
      <c r="I34" s="77">
        <f t="shared" ref="I34:R34" si="3">SUM(I20:I33)</f>
        <v>63</v>
      </c>
      <c r="J34" s="77">
        <f t="shared" si="3"/>
        <v>12065.97</v>
      </c>
      <c r="K34" s="77">
        <f t="shared" si="3"/>
        <v>36</v>
      </c>
      <c r="L34" s="77">
        <f t="shared" si="3"/>
        <v>9</v>
      </c>
      <c r="M34" s="77">
        <f t="shared" si="3"/>
        <v>5</v>
      </c>
      <c r="N34" s="77">
        <f t="shared" si="3"/>
        <v>13</v>
      </c>
      <c r="O34" s="77">
        <f t="shared" si="3"/>
        <v>726</v>
      </c>
      <c r="P34" s="77">
        <f t="shared" si="3"/>
        <v>3317.44</v>
      </c>
      <c r="Q34" s="77">
        <f t="shared" si="3"/>
        <v>496</v>
      </c>
      <c r="R34" s="78">
        <f t="shared" si="3"/>
        <v>2572.2800000000002</v>
      </c>
    </row>
    <row r="49" spans="7:18" x14ac:dyDescent="0.25"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7:18" x14ac:dyDescent="0.25"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7:18" x14ac:dyDescent="0.25"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7:18" x14ac:dyDescent="0.25">
      <c r="G52" s="40"/>
      <c r="H52" s="41"/>
      <c r="I52" s="40"/>
      <c r="J52" s="41"/>
      <c r="K52" s="40"/>
      <c r="L52" s="40"/>
      <c r="M52" s="40"/>
      <c r="N52" s="40"/>
      <c r="O52" s="40"/>
      <c r="P52" s="41"/>
      <c r="Q52" s="42"/>
      <c r="R52" s="41"/>
    </row>
    <row r="53" spans="7:18" x14ac:dyDescent="0.25">
      <c r="G53" s="40"/>
      <c r="H53" s="41"/>
      <c r="I53" s="40"/>
      <c r="J53" s="41"/>
      <c r="K53" s="40"/>
      <c r="L53" s="40"/>
      <c r="M53" s="40"/>
      <c r="N53" s="40"/>
      <c r="O53" s="40"/>
      <c r="P53" s="41"/>
      <c r="Q53" s="40"/>
      <c r="R53" s="41"/>
    </row>
    <row r="54" spans="7:18" x14ac:dyDescent="0.25">
      <c r="G54" s="40"/>
      <c r="H54" s="41"/>
      <c r="I54" s="40"/>
      <c r="J54" s="41"/>
      <c r="K54" s="40"/>
      <c r="L54" s="40"/>
      <c r="M54" s="40"/>
      <c r="N54" s="40"/>
      <c r="O54" s="40"/>
      <c r="P54" s="41"/>
      <c r="Q54" s="42"/>
      <c r="R54" s="72"/>
    </row>
    <row r="55" spans="7:18" x14ac:dyDescent="0.25">
      <c r="G55" s="40"/>
      <c r="H55" s="41"/>
      <c r="I55" s="40"/>
      <c r="J55" s="41"/>
      <c r="K55" s="40"/>
      <c r="L55" s="40"/>
      <c r="M55" s="40"/>
      <c r="N55" s="40"/>
      <c r="O55" s="40"/>
      <c r="P55" s="41"/>
      <c r="Q55" s="42"/>
      <c r="R55" s="72"/>
    </row>
    <row r="56" spans="7:18" x14ac:dyDescent="0.25">
      <c r="G56" s="40"/>
      <c r="H56" s="41"/>
      <c r="I56" s="40"/>
      <c r="J56" s="41"/>
      <c r="K56" s="40"/>
      <c r="L56" s="40"/>
      <c r="M56" s="40"/>
      <c r="N56" s="40"/>
      <c r="O56" s="40"/>
      <c r="P56" s="41"/>
      <c r="Q56" s="40"/>
      <c r="R56" s="41"/>
    </row>
    <row r="57" spans="7:18" x14ac:dyDescent="0.25">
      <c r="G57" s="40"/>
      <c r="H57" s="41"/>
      <c r="I57" s="40"/>
      <c r="J57" s="41"/>
      <c r="K57" s="40"/>
      <c r="L57" s="40"/>
      <c r="M57" s="40"/>
      <c r="N57" s="40"/>
      <c r="O57" s="40"/>
      <c r="P57" s="40"/>
      <c r="Q57" s="40"/>
      <c r="R57" s="41"/>
    </row>
    <row r="58" spans="7:18" x14ac:dyDescent="0.25">
      <c r="G58" s="40"/>
      <c r="H58" s="41"/>
      <c r="I58" s="40"/>
      <c r="J58" s="40"/>
      <c r="K58" s="40"/>
      <c r="L58" s="40"/>
      <c r="M58" s="40"/>
      <c r="N58" s="40"/>
      <c r="O58" s="40"/>
      <c r="P58" s="40"/>
      <c r="Q58" s="40"/>
      <c r="R58" s="41"/>
    </row>
    <row r="59" spans="7:18" x14ac:dyDescent="0.25">
      <c r="G59" s="40"/>
      <c r="H59" s="41"/>
      <c r="I59" s="40"/>
      <c r="J59" s="40"/>
      <c r="K59" s="40"/>
      <c r="L59" s="40"/>
      <c r="M59" s="40"/>
      <c r="N59" s="40"/>
      <c r="O59" s="40"/>
      <c r="P59" s="40"/>
      <c r="Q59" s="40"/>
      <c r="R59" s="41"/>
    </row>
    <row r="60" spans="7:18" x14ac:dyDescent="0.25">
      <c r="G60" s="40"/>
      <c r="H60" s="41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7:18" x14ac:dyDescent="0.25">
      <c r="G61" s="73"/>
      <c r="H61" s="74"/>
      <c r="I61" s="73"/>
      <c r="J61" s="73"/>
      <c r="K61" s="73"/>
      <c r="L61" s="73"/>
      <c r="M61" s="73"/>
      <c r="N61" s="73"/>
      <c r="O61" s="73"/>
      <c r="P61" s="73"/>
      <c r="Q61" s="73"/>
      <c r="R61" s="73"/>
    </row>
    <row r="62" spans="7:18" x14ac:dyDescent="0.25">
      <c r="G62" s="73"/>
      <c r="H62" s="74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7:18" x14ac:dyDescent="0.25">
      <c r="G63" s="73"/>
      <c r="H63" s="74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7:18" x14ac:dyDescent="0.25">
      <c r="G64" s="73"/>
      <c r="H64" s="74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7:18" x14ac:dyDescent="0.25">
      <c r="G65" s="73"/>
      <c r="H65" s="74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7:18" x14ac:dyDescent="0.25"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</row>
    <row r="67" spans="7:18" x14ac:dyDescent="0.25"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7:18" x14ac:dyDescent="0.25"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7:18" x14ac:dyDescent="0.25"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7:18" x14ac:dyDescent="0.25"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7:18" x14ac:dyDescent="0.25"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2020-08-14T11:53:02Z</dcterms:modified>
</cp:coreProperties>
</file>