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Форма 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3" l="1"/>
  <c r="J18" i="3"/>
  <c r="I18" i="3"/>
  <c r="H18" i="3"/>
  <c r="G18" i="3"/>
  <c r="K17" i="3"/>
  <c r="J17" i="3"/>
  <c r="I17" i="3"/>
  <c r="H17" i="3"/>
  <c r="G17" i="3"/>
  <c r="R17" i="3"/>
  <c r="Q17" i="3"/>
  <c r="P17" i="3"/>
  <c r="O17" i="3"/>
  <c r="R16" i="3"/>
  <c r="Q16" i="3"/>
  <c r="P16" i="3"/>
  <c r="O16" i="3"/>
  <c r="K16" i="3"/>
  <c r="J16" i="3"/>
  <c r="I16" i="3"/>
  <c r="H16" i="3"/>
  <c r="G16" i="3"/>
  <c r="O19" i="3" l="1"/>
  <c r="P19" i="3"/>
  <c r="H19" i="3" l="1"/>
  <c r="G19" i="3"/>
  <c r="R30" i="3" l="1"/>
  <c r="Q30" i="3"/>
  <c r="P30" i="3"/>
  <c r="O30" i="3"/>
  <c r="N30" i="3"/>
  <c r="M30" i="3"/>
  <c r="L30" i="3"/>
  <c r="K30" i="3"/>
  <c r="J30" i="3"/>
  <c r="I30" i="3"/>
  <c r="H30" i="3"/>
  <c r="G30" i="3"/>
  <c r="J19" i="3" l="1"/>
  <c r="I19" i="3"/>
  <c r="H21" i="3" l="1"/>
  <c r="G21" i="3"/>
  <c r="H20" i="3"/>
  <c r="G20" i="3"/>
  <c r="M16" i="3" l="1"/>
  <c r="L16" i="3" l="1"/>
  <c r="R23" i="3" l="1"/>
  <c r="Q23" i="3"/>
  <c r="L21" i="3"/>
  <c r="I21" i="3"/>
  <c r="H23" i="3" l="1"/>
  <c r="J23" i="3" l="1"/>
  <c r="I23" i="3"/>
  <c r="G23" i="3"/>
  <c r="R18" i="3" l="1"/>
  <c r="Q18" i="3"/>
  <c r="R19" i="3" l="1"/>
  <c r="Q19" i="3"/>
  <c r="P18" i="3"/>
  <c r="O18" i="3"/>
  <c r="N16" i="3" l="1"/>
  <c r="R21" i="3" l="1"/>
  <c r="Q21" i="3"/>
  <c r="N18" i="3"/>
  <c r="L18" i="3"/>
</calcChain>
</file>

<file path=xl/sharedStrings.xml><?xml version="1.0" encoding="utf-8"?>
<sst xmlns="http://schemas.openxmlformats.org/spreadsheetml/2006/main" count="53" uniqueCount="37">
  <si>
    <t>№</t>
  </si>
  <si>
    <t>Категория заявителей</t>
  </si>
  <si>
    <t>количество</t>
  </si>
  <si>
    <t>объем, м3/час</t>
  </si>
  <si>
    <t>отсутствие технической возможности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</si>
  <si>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</si>
  <si>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</si>
  <si>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</si>
  <si>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</si>
  <si>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</si>
  <si>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</si>
  <si>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</si>
  <si>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</si>
  <si>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</si>
  <si>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</si>
  <si>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</si>
  <si>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</si>
  <si>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</si>
  <si>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</si>
  <si>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</si>
  <si>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</si>
  <si>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</si>
  <si>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</si>
  <si>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</si>
  <si>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</si>
  <si>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</si>
  <si>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</si>
  <si>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</si>
  <si>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</si>
  <si>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Форма 3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</si>
  <si>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</si>
  <si>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</si>
  <si>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</si>
  <si>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</si>
  <si>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</si>
  <si>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</si>
  <si>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>Информация о регистрации и ходе реализации заявок о подключении ( технологическом присоединении) к газораспределительным сетям                                                     АО "Газпром газораспределение Краснодар"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</si>
</sst>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textRotation="90"/>
    </xf>
    <xf numFmtId="0" fontId="4" fillId="2" borderId="9" xfId="0" applyFont="1" applyFill="1" applyBorder="1" applyAlignment="1">
      <alignment horizontal="center" textRotation="90"/>
    </xf>
    <xf numFmtId="0" fontId="4" fillId="2" borderId="10" xfId="0" applyFont="1" applyFill="1" applyBorder="1" applyAlignment="1">
      <alignment horizontal="center" textRotation="90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top"/>
    </xf>
    <xf numFmtId="0" fontId="4" fillId="2" borderId="13" xfId="0" applyFont="1" applyFill="1" applyBorder="1" applyAlignment="1">
      <alignment horizontal="center" vertical="top"/>
    </xf>
    <xf numFmtId="0" fontId="4" fillId="2" borderId="12" xfId="0" applyFont="1" applyFill="1" applyBorder="1" applyAlignment="1">
      <alignment horizontal="center" vertical="top"/>
    </xf>
    <xf numFmtId="0" fontId="1" fillId="0" borderId="8" xfId="0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11" xfId="0" applyFont="1" applyBorder="1" applyAlignment="1"/>
    <xf numFmtId="0" fontId="1" fillId="0" borderId="13" xfId="0" applyFont="1" applyBorder="1" applyAlignment="1"/>
    <xf numFmtId="0" fontId="1" fillId="0" borderId="12" xfId="0" applyFont="1" applyBorder="1" applyAlignment="1"/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0"/>
  <sheetViews>
    <sheetView tabSelected="1" topLeftCell="B1" workbookViewId="0">
      <selection activeCell="L21" sqref="L21"/>
    </sheetView>
  </sheetViews>
  <sheetFormatPr defaultRowHeight="15" x14ac:dyDescent="0.25"/>
  <cols>
    <col min="2" max="2" width="9.140625" style="3"/>
    <col min="4" max="4" width="16.140625" customWidth="1"/>
    <col min="5" max="5" width="17.85546875" customWidth="1"/>
    <col min="6" max="6" width="26.140625" customWidth="1"/>
    <col min="7" max="7" width="12.140625" customWidth="1"/>
    <col min="8" max="8" width="12.5703125" customWidth="1"/>
    <col min="10" max="10" width="8.85546875" customWidth="1"/>
    <col min="11" max="11" width="13.140625" customWidth="1"/>
    <col min="12" max="12" width="18.7109375" customWidth="1"/>
    <col min="13" max="13" width="14.28515625" customWidth="1"/>
    <col min="14" max="14" width="20.5703125" customWidth="1"/>
    <col min="16" max="16" width="9.140625" customWidth="1"/>
    <col min="17" max="17" width="10.28515625" customWidth="1"/>
  </cols>
  <sheetData>
    <row r="1" spans="3:18" x14ac:dyDescent="0.25">
      <c r="C1" s="3"/>
      <c r="R1" s="4" t="s">
        <v>34</v>
      </c>
    </row>
    <row r="2" spans="3:18" ht="30" x14ac:dyDescent="0.25">
      <c r="C2" s="3"/>
      <c r="R2" s="5" t="s">
        <v>30</v>
      </c>
    </row>
    <row r="3" spans="3:18" x14ac:dyDescent="0.25">
      <c r="C3" s="3"/>
      <c r="N3" s="1"/>
      <c r="R3" s="4" t="s">
        <v>31</v>
      </c>
    </row>
    <row r="4" spans="3:18" x14ac:dyDescent="0.25">
      <c r="C4" s="3"/>
      <c r="N4" s="4"/>
      <c r="R4" s="4" t="s">
        <v>32</v>
      </c>
    </row>
    <row r="5" spans="3:18" x14ac:dyDescent="0.25">
      <c r="C5" s="3"/>
      <c r="R5" s="4" t="s">
        <v>33</v>
      </c>
    </row>
    <row r="6" spans="3:18" x14ac:dyDescent="0.25">
      <c r="C6" s="3"/>
      <c r="R6" s="4" t="s">
        <v>29</v>
      </c>
    </row>
    <row r="7" spans="3:18" x14ac:dyDescent="0.25">
      <c r="C7" s="3"/>
    </row>
    <row r="8" spans="3:18" ht="39" customHeight="1" x14ac:dyDescent="0.25">
      <c r="C8" s="13" t="s">
        <v>36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</row>
    <row r="9" spans="3:18" ht="14.25" customHeight="1" x14ac:dyDescent="0.25">
      <c r="C9" s="24" t="s">
        <v>28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6"/>
    </row>
    <row r="10" spans="3:18" x14ac:dyDescent="0.25">
      <c r="C10" s="3"/>
    </row>
    <row r="11" spans="3:18" ht="42" customHeight="1" x14ac:dyDescent="0.25">
      <c r="C11" s="27" t="s">
        <v>0</v>
      </c>
      <c r="D11" s="30" t="s">
        <v>1</v>
      </c>
      <c r="E11" s="31"/>
      <c r="F11" s="32"/>
      <c r="G11" s="39" t="s">
        <v>18</v>
      </c>
      <c r="H11" s="40"/>
      <c r="I11" s="14" t="s">
        <v>19</v>
      </c>
      <c r="J11" s="15"/>
      <c r="K11" s="15"/>
      <c r="L11" s="15"/>
      <c r="M11" s="15"/>
      <c r="N11" s="16"/>
      <c r="O11" s="39" t="s">
        <v>20</v>
      </c>
      <c r="P11" s="40"/>
      <c r="Q11" s="39" t="s">
        <v>21</v>
      </c>
      <c r="R11" s="40"/>
    </row>
    <row r="12" spans="3:18" ht="15" customHeight="1" x14ac:dyDescent="0.25">
      <c r="C12" s="28"/>
      <c r="D12" s="33"/>
      <c r="E12" s="34"/>
      <c r="F12" s="35"/>
      <c r="G12" s="19" t="s">
        <v>2</v>
      </c>
      <c r="H12" s="19" t="s">
        <v>3</v>
      </c>
      <c r="I12" s="19" t="s">
        <v>2</v>
      </c>
      <c r="J12" s="19" t="s">
        <v>3</v>
      </c>
      <c r="K12" s="43" t="s">
        <v>17</v>
      </c>
      <c r="L12" s="44"/>
      <c r="M12" s="44"/>
      <c r="N12" s="45"/>
      <c r="O12" s="19" t="s">
        <v>2</v>
      </c>
      <c r="P12" s="19" t="s">
        <v>3</v>
      </c>
      <c r="Q12" s="19" t="s">
        <v>2</v>
      </c>
      <c r="R12" s="19" t="s">
        <v>3</v>
      </c>
    </row>
    <row r="13" spans="3:18" ht="15" customHeight="1" x14ac:dyDescent="0.25">
      <c r="C13" s="28"/>
      <c r="D13" s="33"/>
      <c r="E13" s="34"/>
      <c r="F13" s="35"/>
      <c r="G13" s="20"/>
      <c r="H13" s="20"/>
      <c r="I13" s="20"/>
      <c r="J13" s="20"/>
      <c r="K13" s="41" t="s">
        <v>16</v>
      </c>
      <c r="L13" s="14" t="s">
        <v>4</v>
      </c>
      <c r="M13" s="15"/>
      <c r="N13" s="16"/>
      <c r="O13" s="20"/>
      <c r="P13" s="20"/>
      <c r="Q13" s="20"/>
      <c r="R13" s="20"/>
    </row>
    <row r="14" spans="3:18" ht="87" customHeight="1" x14ac:dyDescent="0.25">
      <c r="C14" s="28"/>
      <c r="D14" s="36"/>
      <c r="E14" s="37"/>
      <c r="F14" s="38"/>
      <c r="G14" s="21"/>
      <c r="H14" s="21"/>
      <c r="I14" s="21"/>
      <c r="J14" s="21"/>
      <c r="K14" s="42"/>
      <c r="L14" s="9" t="s">
        <v>14</v>
      </c>
      <c r="M14" s="9" t="s">
        <v>35</v>
      </c>
      <c r="N14" s="9" t="s">
        <v>15</v>
      </c>
      <c r="O14" s="21"/>
      <c r="P14" s="21"/>
      <c r="Q14" s="21"/>
      <c r="R14" s="21"/>
    </row>
    <row r="15" spans="3:18" s="3" customFormat="1" x14ac:dyDescent="0.25">
      <c r="C15" s="29"/>
      <c r="D15" s="14">
        <v>1</v>
      </c>
      <c r="E15" s="15"/>
      <c r="F15" s="16"/>
      <c r="G15" s="10">
        <v>2</v>
      </c>
      <c r="H15" s="10">
        <v>3</v>
      </c>
      <c r="I15" s="10">
        <v>4</v>
      </c>
      <c r="J15" s="10">
        <v>5</v>
      </c>
      <c r="K15" s="10">
        <v>6</v>
      </c>
      <c r="L15" s="10">
        <v>7</v>
      </c>
      <c r="M15" s="10">
        <v>8</v>
      </c>
      <c r="N15" s="10">
        <v>9</v>
      </c>
      <c r="O15" s="10">
        <v>10</v>
      </c>
      <c r="P15" s="10">
        <v>11</v>
      </c>
      <c r="Q15" s="10">
        <v>12</v>
      </c>
      <c r="R15" s="10">
        <v>13</v>
      </c>
    </row>
    <row r="16" spans="3:18" ht="27" customHeight="1" x14ac:dyDescent="0.25">
      <c r="C16" s="6">
        <v>1</v>
      </c>
      <c r="D16" s="46" t="s">
        <v>5</v>
      </c>
      <c r="E16" s="17" t="s">
        <v>8</v>
      </c>
      <c r="F16" s="2" t="s">
        <v>10</v>
      </c>
      <c r="G16" s="8">
        <f>161+36+1+27+1+9+15+8+2+8+25+8+19+7+32+76+7+13+21+28+22+3+3+11+9+8+5+49+26+3+17+74</f>
        <v>734</v>
      </c>
      <c r="H16" s="8">
        <f>805+2.57+116.8+2.57+162+74.36+76.54+34.23+9.24+33.41+125.75+39.2+76.5+23.1+122.78+378.4+24.95+57.64+81.74+103.48+106.5+15.47+15+49.57+33.39+31.13+23.24+245+98.84+29.4+85+367.32</f>
        <v>3450.1199999999994</v>
      </c>
      <c r="I16" s="8">
        <f>33+2+7+2+26+3+2+1+1+1+5+20</f>
        <v>103</v>
      </c>
      <c r="J16" s="8">
        <f>165+5.4+53.2+9.8+14+13.98+10+20+20+25+98.7</f>
        <v>435.08000000000004</v>
      </c>
      <c r="K16" s="8">
        <f>2+4+1+3+1+5+20</f>
        <v>36</v>
      </c>
      <c r="L16" s="8">
        <f>3+13+1</f>
        <v>17</v>
      </c>
      <c r="M16" s="8">
        <f>16+1+1+1</f>
        <v>19</v>
      </c>
      <c r="N16" s="8">
        <f>17+1+13</f>
        <v>31</v>
      </c>
      <c r="O16" s="8">
        <f>26+35+1+5+12+33+7+2+9+34+12+19+7+20+2+5+10+17+22+10+3+3+11+9+7+5+17+26+3+17+77</f>
        <v>466</v>
      </c>
      <c r="P16" s="8">
        <f>113+147+2.57+21.16+58.8+141+29.23+9.24+37.7+164.5+58.8+76.5+23.1+77.61+9.2+15.88+44.14+64.64+92.43+47.7+9.86+15+49.57+33.39+28.63+23.24+70.2+98.84+29.4+85+354.2</f>
        <v>2031.5300000000004</v>
      </c>
      <c r="Q16" s="11">
        <f>93+34+2+31+16+43+5+7+13+14+18+17+12+1+9+7+17+11+7+6+4+4+14+5+32+19+2+20+9</f>
        <v>472</v>
      </c>
      <c r="R16" s="8">
        <f>465+125.8+9.73+153+80.92+183.5+25+31.4+61.51+63.16+88.2+68+40.72+4.6+36.44+37.8+64.61+48.1+29+30+18.8+14.56+58.79+22.75+134.69+72.31+9.17+100+35.1</f>
        <v>2112.6599999999994</v>
      </c>
    </row>
    <row r="17" spans="3:18" ht="30.75" customHeight="1" x14ac:dyDescent="0.25">
      <c r="C17" s="6">
        <v>2</v>
      </c>
      <c r="D17" s="47"/>
      <c r="E17" s="18"/>
      <c r="F17" s="7" t="s">
        <v>11</v>
      </c>
      <c r="G17" s="8">
        <f>2+34+13+83+7+2+22+9+10+11+5+7+13+5+1+42+4+29+18+43</f>
        <v>360</v>
      </c>
      <c r="H17" s="8">
        <f>7.56+151.27+55.45+332+30.52+6.08+128.15+128.15+34.7+33.75+42.65+16.9+35+57.74+35.92+4.23+178.37+15.1+113.9+90+213.5</f>
        <v>1710.94</v>
      </c>
      <c r="I17" s="8">
        <f>5+5+3</f>
        <v>13</v>
      </c>
      <c r="J17" s="8">
        <f>23.5+25+17.7</f>
        <v>66.2</v>
      </c>
      <c r="K17" s="8">
        <f>5+5+3</f>
        <v>13</v>
      </c>
      <c r="L17" s="8"/>
      <c r="M17" s="8"/>
      <c r="N17" s="8"/>
      <c r="O17" s="8">
        <f>91+2+29+59+13+5+2+15+9+8+7+7+11+6+6+13+4+1+24+41+4+29+18+75</f>
        <v>479</v>
      </c>
      <c r="P17" s="8">
        <f>423+7.56+127.77+239.1+55.45+23.1+9.36+81.6+34.7+37.8+17.95+27.14+51.8+21.4+30+57.74+15.92+4.23+96.53+158.37+15.1+113.9+90+338.4</f>
        <v>2077.9200000000005</v>
      </c>
      <c r="Q17" s="8">
        <f>4+10+147+5+9+7+10+15+10+10+11+18+24+11+6+10+2+4+2+27+46+6+13+24+15</f>
        <v>446</v>
      </c>
      <c r="R17" s="8">
        <f>14.7+48+588+25+39.5+28.1+48.2+60+47+81.58+48.06+67.04+109.5+42.19+30+50+8.09+14.72+9.3+99.7+177.49+24.58+58.5+120+46.6</f>
        <v>1885.85</v>
      </c>
    </row>
    <row r="18" spans="3:18" ht="19.5" customHeight="1" x14ac:dyDescent="0.25">
      <c r="C18" s="6">
        <v>3</v>
      </c>
      <c r="D18" s="47"/>
      <c r="E18" s="17" t="s">
        <v>9</v>
      </c>
      <c r="F18" s="2" t="s">
        <v>10</v>
      </c>
      <c r="G18" s="8">
        <f>2+2+1+1+2+1+1</f>
        <v>10</v>
      </c>
      <c r="H18" s="8">
        <f>14.52+9.8+2179.1+13.54+4.9+13.16+123.61</f>
        <v>2358.63</v>
      </c>
      <c r="I18" s="8">
        <f>2+2+1</f>
        <v>5</v>
      </c>
      <c r="J18" s="8">
        <f>14.52+9.8+5.68</f>
        <v>30</v>
      </c>
      <c r="K18" s="8">
        <f>1</f>
        <v>1</v>
      </c>
      <c r="L18" s="8">
        <f>2</f>
        <v>2</v>
      </c>
      <c r="M18" s="8"/>
      <c r="N18" s="8">
        <f>2</f>
        <v>2</v>
      </c>
      <c r="O18" s="8">
        <f>1</f>
        <v>1</v>
      </c>
      <c r="P18" s="8">
        <f>13.54</f>
        <v>13.54</v>
      </c>
      <c r="Q18" s="11">
        <f>1</f>
        <v>1</v>
      </c>
      <c r="R18" s="11">
        <f>11.2</f>
        <v>11.2</v>
      </c>
    </row>
    <row r="19" spans="3:18" ht="29.25" customHeight="1" x14ac:dyDescent="0.25">
      <c r="C19" s="6">
        <v>4</v>
      </c>
      <c r="D19" s="48"/>
      <c r="E19" s="18"/>
      <c r="F19" s="7" t="s">
        <v>11</v>
      </c>
      <c r="G19" s="8">
        <f>1+1+1+3+3+1+1</f>
        <v>11</v>
      </c>
      <c r="H19" s="8">
        <f>2.8+2.87+16.1+4.8</f>
        <v>26.570000000000004</v>
      </c>
      <c r="I19" s="8">
        <f>1</f>
        <v>1</v>
      </c>
      <c r="J19" s="8">
        <f>16</f>
        <v>16</v>
      </c>
      <c r="K19" s="8"/>
      <c r="L19" s="8"/>
      <c r="M19" s="8">
        <v>1</v>
      </c>
      <c r="N19" s="6"/>
      <c r="O19" s="8">
        <f>1+1</f>
        <v>2</v>
      </c>
      <c r="P19" s="8">
        <f>2.8+4.8</f>
        <v>7.6</v>
      </c>
      <c r="Q19" s="11">
        <f>2</f>
        <v>2</v>
      </c>
      <c r="R19" s="11">
        <f>9.94</f>
        <v>9.94</v>
      </c>
    </row>
    <row r="20" spans="3:18" ht="33.75" customHeight="1" x14ac:dyDescent="0.25">
      <c r="C20" s="6">
        <v>5</v>
      </c>
      <c r="D20" s="46" t="s">
        <v>6</v>
      </c>
      <c r="E20" s="7" t="s">
        <v>8</v>
      </c>
      <c r="F20" s="7" t="s">
        <v>11</v>
      </c>
      <c r="G20" s="8">
        <f>3+9</f>
        <v>12</v>
      </c>
      <c r="H20" s="8">
        <f>112.62+141.96</f>
        <v>254.58</v>
      </c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3:18" ht="36.75" customHeight="1" x14ac:dyDescent="0.25">
      <c r="C21" s="6">
        <v>6</v>
      </c>
      <c r="D21" s="48"/>
      <c r="E21" s="7" t="s">
        <v>9</v>
      </c>
      <c r="F21" s="7" t="s">
        <v>11</v>
      </c>
      <c r="G21" s="8">
        <f>1+5</f>
        <v>6</v>
      </c>
      <c r="H21" s="8">
        <f>138.27+512.35</f>
        <v>650.62</v>
      </c>
      <c r="I21" s="8">
        <f>1</f>
        <v>1</v>
      </c>
      <c r="J21" s="8">
        <v>138.27000000000001</v>
      </c>
      <c r="K21" s="8"/>
      <c r="L21" s="8">
        <f>1</f>
        <v>1</v>
      </c>
      <c r="M21" s="6"/>
      <c r="N21" s="6"/>
      <c r="O21" s="6"/>
      <c r="P21" s="6"/>
      <c r="Q21" s="8">
        <f>1</f>
        <v>1</v>
      </c>
      <c r="R21" s="8">
        <f>10.98</f>
        <v>10.98</v>
      </c>
    </row>
    <row r="22" spans="3:18" ht="35.25" customHeight="1" x14ac:dyDescent="0.25">
      <c r="C22" s="6">
        <v>7</v>
      </c>
      <c r="D22" s="46" t="s">
        <v>7</v>
      </c>
      <c r="E22" s="7" t="s">
        <v>8</v>
      </c>
      <c r="F22" s="7" t="s">
        <v>11</v>
      </c>
      <c r="G22" s="6"/>
      <c r="H22" s="6"/>
      <c r="I22" s="8"/>
      <c r="J22" s="8"/>
      <c r="K22" s="8"/>
      <c r="L22" s="8"/>
      <c r="M22" s="6"/>
      <c r="N22" s="6"/>
      <c r="O22" s="6"/>
      <c r="P22" s="6"/>
      <c r="Q22" s="8">
        <v>1</v>
      </c>
      <c r="R22" s="8">
        <v>6.5</v>
      </c>
    </row>
    <row r="23" spans="3:18" ht="30.75" customHeight="1" x14ac:dyDescent="0.25">
      <c r="C23" s="6">
        <v>8</v>
      </c>
      <c r="D23" s="48"/>
      <c r="E23" s="7" t="s">
        <v>9</v>
      </c>
      <c r="F23" s="7" t="s">
        <v>11</v>
      </c>
      <c r="G23" s="8">
        <f>1+1</f>
        <v>2</v>
      </c>
      <c r="H23" s="8">
        <f>70+29.4+9.74</f>
        <v>109.14</v>
      </c>
      <c r="I23" s="8">
        <f>1</f>
        <v>1</v>
      </c>
      <c r="J23" s="8">
        <f>29.4</f>
        <v>29.4</v>
      </c>
      <c r="K23" s="8"/>
      <c r="L23" s="8">
        <v>1</v>
      </c>
      <c r="M23" s="6"/>
      <c r="N23" s="6"/>
      <c r="O23" s="6"/>
      <c r="P23" s="6"/>
      <c r="Q23" s="8">
        <f>1</f>
        <v>1</v>
      </c>
      <c r="R23" s="8">
        <f>5</f>
        <v>5</v>
      </c>
    </row>
    <row r="24" spans="3:18" ht="51.75" customHeight="1" x14ac:dyDescent="0.25">
      <c r="C24" s="6">
        <v>9</v>
      </c>
      <c r="D24" s="46" t="s">
        <v>12</v>
      </c>
      <c r="E24" s="52" t="s">
        <v>22</v>
      </c>
      <c r="F24" s="53"/>
      <c r="G24" s="8">
        <v>1</v>
      </c>
      <c r="H24" s="8">
        <v>3300</v>
      </c>
      <c r="I24" s="8">
        <v>1</v>
      </c>
      <c r="J24" s="8">
        <v>3300</v>
      </c>
      <c r="K24" s="8"/>
      <c r="L24" s="8"/>
      <c r="M24" s="8">
        <v>1</v>
      </c>
      <c r="N24" s="6"/>
      <c r="O24" s="6"/>
      <c r="P24" s="6"/>
      <c r="Q24" s="6"/>
      <c r="R24" s="6"/>
    </row>
    <row r="25" spans="3:18" ht="23.25" customHeight="1" x14ac:dyDescent="0.25">
      <c r="C25" s="6">
        <v>10</v>
      </c>
      <c r="D25" s="47"/>
      <c r="E25" s="52" t="s">
        <v>23</v>
      </c>
      <c r="F25" s="53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3:18" ht="50.25" customHeight="1" x14ac:dyDescent="0.25">
      <c r="C26" s="6">
        <v>11</v>
      </c>
      <c r="D26" s="47"/>
      <c r="E26" s="52" t="s">
        <v>24</v>
      </c>
      <c r="F26" s="53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3:18" ht="25.5" customHeight="1" x14ac:dyDescent="0.25">
      <c r="C27" s="6">
        <v>12</v>
      </c>
      <c r="D27" s="47"/>
      <c r="E27" s="52" t="s">
        <v>25</v>
      </c>
      <c r="F27" s="53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3:18" ht="50.25" customHeight="1" x14ac:dyDescent="0.25">
      <c r="C28" s="6">
        <v>13</v>
      </c>
      <c r="D28" s="47"/>
      <c r="E28" s="52" t="s">
        <v>26</v>
      </c>
      <c r="F28" s="53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3:18" ht="50.25" customHeight="1" x14ac:dyDescent="0.25">
      <c r="C29" s="6">
        <v>14</v>
      </c>
      <c r="D29" s="48"/>
      <c r="E29" s="52" t="s">
        <v>27</v>
      </c>
      <c r="F29" s="53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3:18" x14ac:dyDescent="0.25">
      <c r="C30" s="6">
        <v>15</v>
      </c>
      <c r="D30" s="49" t="s">
        <v>13</v>
      </c>
      <c r="E30" s="50"/>
      <c r="F30" s="51"/>
      <c r="G30" s="12">
        <f t="shared" ref="G30:R30" si="0">SUM(G16:G29)</f>
        <v>1136</v>
      </c>
      <c r="H30" s="12">
        <f t="shared" si="0"/>
        <v>11860.599999999999</v>
      </c>
      <c r="I30" s="12">
        <f t="shared" si="0"/>
        <v>125</v>
      </c>
      <c r="J30" s="12">
        <f t="shared" si="0"/>
        <v>4014.95</v>
      </c>
      <c r="K30" s="12">
        <f t="shared" si="0"/>
        <v>50</v>
      </c>
      <c r="L30" s="12">
        <f t="shared" si="0"/>
        <v>21</v>
      </c>
      <c r="M30" s="12">
        <f t="shared" si="0"/>
        <v>21</v>
      </c>
      <c r="N30" s="12">
        <f t="shared" si="0"/>
        <v>33</v>
      </c>
      <c r="O30" s="12">
        <f t="shared" si="0"/>
        <v>948</v>
      </c>
      <c r="P30" s="12">
        <f t="shared" si="0"/>
        <v>4130.5900000000011</v>
      </c>
      <c r="Q30" s="12">
        <f t="shared" si="0"/>
        <v>924</v>
      </c>
      <c r="R30" s="12">
        <f t="shared" si="0"/>
        <v>4042.1299999999992</v>
      </c>
    </row>
  </sheetData>
  <mergeCells count="33">
    <mergeCell ref="D16:D19"/>
    <mergeCell ref="E16:E17"/>
    <mergeCell ref="D30:F30"/>
    <mergeCell ref="D20:D21"/>
    <mergeCell ref="D22:D23"/>
    <mergeCell ref="D24:D29"/>
    <mergeCell ref="E24:F24"/>
    <mergeCell ref="E25:F25"/>
    <mergeCell ref="E26:F26"/>
    <mergeCell ref="E27:F27"/>
    <mergeCell ref="E28:F28"/>
    <mergeCell ref="E29:F29"/>
    <mergeCell ref="L13:N13"/>
    <mergeCell ref="I12:I14"/>
    <mergeCell ref="K12:N12"/>
    <mergeCell ref="P12:P14"/>
    <mergeCell ref="Q12:Q14"/>
    <mergeCell ref="D15:F15"/>
    <mergeCell ref="E18:E19"/>
    <mergeCell ref="O12:O14"/>
    <mergeCell ref="J12:J14"/>
    <mergeCell ref="C8:R8"/>
    <mergeCell ref="C9:R9"/>
    <mergeCell ref="C11:C15"/>
    <mergeCell ref="D11:F14"/>
    <mergeCell ref="G11:H11"/>
    <mergeCell ref="I11:N11"/>
    <mergeCell ref="O11:P11"/>
    <mergeCell ref="Q11:R11"/>
    <mergeCell ref="G12:G14"/>
    <mergeCell ref="H12:H14"/>
    <mergeCell ref="R12:R14"/>
    <mergeCell ref="K13:K14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2019-11-13T11:19:44Z</dcterms:modified>
</cp:coreProperties>
</file>