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1"/>
  </bookViews>
  <sheets>
    <sheet name="Форма 2" sheetId="2" r:id="rId1"/>
    <sheet name="Форма 3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3" l="1"/>
  <c r="Q29" i="3"/>
  <c r="R28" i="3"/>
  <c r="Q28" i="3"/>
  <c r="P28" i="3"/>
  <c r="O28" i="3"/>
  <c r="R27" i="3"/>
  <c r="Q27" i="3"/>
  <c r="P27" i="3"/>
  <c r="O27" i="3"/>
  <c r="R26" i="3"/>
  <c r="Q26" i="3"/>
  <c r="P26" i="3"/>
  <c r="O26" i="3"/>
  <c r="R25" i="3"/>
  <c r="Q25" i="3"/>
  <c r="P25" i="3"/>
  <c r="O25" i="3"/>
  <c r="R24" i="3"/>
  <c r="Q24" i="3"/>
  <c r="P24" i="3"/>
  <c r="O24" i="3"/>
  <c r="M29" i="3"/>
  <c r="L29" i="3"/>
  <c r="K29" i="3"/>
  <c r="J29" i="3"/>
  <c r="I29" i="3"/>
  <c r="N28" i="3"/>
  <c r="M28" i="3"/>
  <c r="L28" i="3"/>
  <c r="K28" i="3"/>
  <c r="J28" i="3"/>
  <c r="I28" i="3"/>
  <c r="M27" i="3"/>
  <c r="L27" i="3"/>
  <c r="K27" i="3"/>
  <c r="J27" i="3"/>
  <c r="I27" i="3"/>
  <c r="N26" i="3"/>
  <c r="M26" i="3"/>
  <c r="L26" i="3"/>
  <c r="K26" i="3"/>
  <c r="J26" i="3"/>
  <c r="I26" i="3"/>
  <c r="M25" i="3"/>
  <c r="L25" i="3"/>
  <c r="K25" i="3"/>
  <c r="J25" i="3"/>
  <c r="I25" i="3"/>
  <c r="H22" i="3"/>
  <c r="G22" i="3"/>
  <c r="R22" i="3"/>
  <c r="Q22" i="3"/>
  <c r="P22" i="3"/>
  <c r="O22" i="3"/>
  <c r="R20" i="3"/>
  <c r="Q20" i="3"/>
  <c r="P20" i="3"/>
  <c r="O20" i="3"/>
  <c r="L21" i="3"/>
  <c r="J21" i="3"/>
  <c r="I21" i="3"/>
  <c r="H21" i="3"/>
  <c r="G21" i="3"/>
  <c r="K20" i="3"/>
  <c r="J20" i="3"/>
  <c r="I20" i="3"/>
  <c r="H20" i="3"/>
  <c r="G20" i="3"/>
  <c r="Q17" i="3"/>
  <c r="R17" i="3"/>
  <c r="R16" i="3"/>
  <c r="Q16" i="3"/>
  <c r="P17" i="3"/>
  <c r="O17" i="3"/>
  <c r="P16" i="3"/>
  <c r="O16" i="3"/>
  <c r="L17" i="3"/>
  <c r="K17" i="3"/>
  <c r="J17" i="3"/>
  <c r="I17" i="3"/>
  <c r="L16" i="3"/>
  <c r="J16" i="3"/>
  <c r="I16" i="3"/>
  <c r="H17" i="3"/>
  <c r="H16" i="3"/>
  <c r="G17" i="3"/>
  <c r="G16" i="3"/>
  <c r="I24" i="2"/>
  <c r="H24" i="2" l="1"/>
  <c r="G24" i="2"/>
  <c r="F24" i="2"/>
  <c r="I19" i="2"/>
  <c r="H19" i="2"/>
  <c r="G19" i="2"/>
  <c r="F19" i="2"/>
  <c r="N18" i="3" l="1"/>
  <c r="L18" i="3"/>
  <c r="K18" i="3"/>
  <c r="N16" i="3"/>
  <c r="M16" i="3"/>
  <c r="K16" i="3"/>
  <c r="N30" i="3" l="1"/>
  <c r="M30" i="3"/>
  <c r="Q30" i="3"/>
  <c r="I30" i="3"/>
  <c r="J30" i="3"/>
  <c r="R30" i="3"/>
  <c r="P30" i="3"/>
  <c r="O30" i="3"/>
  <c r="L30" i="3"/>
  <c r="K30" i="3"/>
  <c r="H30" i="3"/>
  <c r="G30" i="3"/>
  <c r="N28" i="2" l="1"/>
  <c r="L28" i="2"/>
  <c r="K28" i="2"/>
  <c r="M28" i="2"/>
  <c r="J28" i="2" l="1"/>
  <c r="I28" i="2" l="1"/>
  <c r="H28" i="2"/>
  <c r="G28" i="2"/>
  <c r="F28" i="2"/>
  <c r="K15" i="2"/>
  <c r="J15" i="2"/>
</calcChain>
</file>

<file path=xl/sharedStrings.xml><?xml version="1.0" encoding="utf-8"?>
<sst xmlns="http://schemas.openxmlformats.org/spreadsheetml/2006/main" count="98" uniqueCount="51">
  <si>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</si>
  <si>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</si>
  <si>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</si>
  <si>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</si>
  <si>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</si>
  <si>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</si>
  <si>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</si>
  <si>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</si>
  <si>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</si>
  <si>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</si>
  <si>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</si>
  <si>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</si>
  <si>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</si>
  <si>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</si>
  <si>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</si>
  <si>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</si>
  <si>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</si>
  <si>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</si>
  <si>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</si>
  <si>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</si>
  <si>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</si>
  <si>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</si>
  <si>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</si>
  <si>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</si>
  <si>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</si>
  <si>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</si>
  <si>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</si>
  <si>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</si>
  <si>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</si>
  <si>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</si>
  <si>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</si>
  <si>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</si>
  <si>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 xml:space="preserve">октябрь </t>
  </si>
  <si>
    <t xml:space="preserve"> Форма 3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</si>
  <si>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АО "Газпром газораспределение Краснодар"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</si>
  <si>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</si>
  <si>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</si>
  <si>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</si>
  <si>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</si>
  <si>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</si>
  <si>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</si>
  <si>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</si>
  <si>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организайии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</si>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</sst>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6" xfId="0" applyFont="1" applyBorder="1" applyAlignment="1"/>
    <xf numFmtId="0" fontId="1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/>
    </xf>
    <xf numFmtId="0" fontId="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1" fillId="0" borderId="33" xfId="0" applyFont="1" applyBorder="1"/>
    <xf numFmtId="0" fontId="1" fillId="0" borderId="37" xfId="0" applyFont="1" applyBorder="1"/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/>
    <xf numFmtId="0" fontId="7" fillId="0" borderId="30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/>
    <xf numFmtId="0" fontId="7" fillId="2" borderId="4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22" xfId="0" applyFont="1" applyBorder="1" applyAlignment="1"/>
    <xf numFmtId="0" fontId="6" fillId="0" borderId="42" xfId="0" applyFont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7" fillId="0" borderId="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6" xfId="0" applyFont="1" applyBorder="1"/>
    <xf numFmtId="0" fontId="7" fillId="2" borderId="29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7" fillId="0" borderId="47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0" fontId="1" fillId="0" borderId="32" xfId="0" applyFont="1" applyBorder="1"/>
    <xf numFmtId="0" fontId="7" fillId="2" borderId="4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55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textRotation="90"/>
    </xf>
    <xf numFmtId="0" fontId="7" fillId="2" borderId="57" xfId="0" applyFont="1" applyFill="1" applyBorder="1" applyAlignment="1">
      <alignment horizontal="center" textRotation="90"/>
    </xf>
    <xf numFmtId="0" fontId="7" fillId="2" borderId="5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5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left" vertical="center" wrapText="1"/>
    </xf>
    <xf numFmtId="0" fontId="1" fillId="3" borderId="41" xfId="0" applyFont="1" applyFill="1" applyBorder="1"/>
    <xf numFmtId="0" fontId="1" fillId="3" borderId="16" xfId="0" applyFont="1" applyFill="1" applyBorder="1" applyAlignment="1">
      <alignment horizontal="left" vertical="center" wrapText="1"/>
    </xf>
    <xf numFmtId="1" fontId="7" fillId="0" borderId="38" xfId="0" applyNumberFormat="1" applyFont="1" applyBorder="1" applyAlignment="1">
      <alignment horizontal="center" vertical="center"/>
    </xf>
    <xf numFmtId="0" fontId="1" fillId="3" borderId="16" xfId="0" applyFont="1" applyFill="1" applyBorder="1"/>
    <xf numFmtId="0" fontId="1" fillId="0" borderId="34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vertical="center" wrapText="1"/>
    </xf>
    <xf numFmtId="0" fontId="1" fillId="3" borderId="42" xfId="0" applyFont="1" applyFill="1" applyBorder="1" applyAlignment="1">
      <alignment horizontal="left" vertical="center" wrapText="1"/>
    </xf>
    <xf numFmtId="1" fontId="7" fillId="0" borderId="37" xfId="0" applyNumberFormat="1" applyFont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/>
    <xf numFmtId="0" fontId="1" fillId="0" borderId="66" xfId="0" applyFont="1" applyBorder="1" applyAlignment="1"/>
    <xf numFmtId="0" fontId="1" fillId="0" borderId="67" xfId="0" applyFont="1" applyBorder="1" applyAlignment="1"/>
    <xf numFmtId="3" fontId="7" fillId="0" borderId="68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view="pageBreakPreview" topLeftCell="A7" zoomScaleNormal="100" zoomScaleSheetLayoutView="100" workbookViewId="0">
      <selection activeCell="P23" sqref="P23"/>
    </sheetView>
  </sheetViews>
  <sheetFormatPr defaultRowHeight="15" x14ac:dyDescent="0.25"/>
  <cols>
    <col min="2" max="2" width="9.140625" style="3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4" t="s">
        <v>28</v>
      </c>
    </row>
    <row r="2" spans="2:14" x14ac:dyDescent="0.25">
      <c r="N2" s="5" t="s">
        <v>24</v>
      </c>
    </row>
    <row r="3" spans="2:14" x14ac:dyDescent="0.25">
      <c r="N3" s="4" t="s">
        <v>25</v>
      </c>
    </row>
    <row r="4" spans="2:14" x14ac:dyDescent="0.25">
      <c r="K4" s="4"/>
      <c r="N4" s="4" t="s">
        <v>26</v>
      </c>
    </row>
    <row r="5" spans="2:14" x14ac:dyDescent="0.25">
      <c r="N5" s="4" t="s">
        <v>27</v>
      </c>
    </row>
    <row r="6" spans="2:14" x14ac:dyDescent="0.25">
      <c r="N6" s="4" t="s">
        <v>23</v>
      </c>
    </row>
    <row r="8" spans="2:14" x14ac:dyDescent="0.2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 x14ac:dyDescent="0.3">
      <c r="B9" s="17" t="s">
        <v>30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2:14" ht="18" x14ac:dyDescent="0.25">
      <c r="B10" s="20" t="s">
        <v>29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ht="18.75" x14ac:dyDescent="0.3">
      <c r="B11" s="23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2:14" ht="18" x14ac:dyDescent="0.25">
      <c r="B12" s="26" t="s">
        <v>22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2:14" ht="35.25" customHeight="1" thickBot="1" x14ac:dyDescent="0.3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4" t="s">
        <v>32</v>
      </c>
      <c r="N13" s="4">
        <v>2019</v>
      </c>
    </row>
    <row r="14" spans="2:14" x14ac:dyDescent="0.25">
      <c r="B14" s="79" t="s">
        <v>0</v>
      </c>
      <c r="C14" s="80" t="s">
        <v>1</v>
      </c>
      <c r="D14" s="80"/>
      <c r="E14" s="87"/>
      <c r="F14" s="79" t="s">
        <v>2</v>
      </c>
      <c r="G14" s="81"/>
      <c r="H14" s="79" t="s">
        <v>5</v>
      </c>
      <c r="I14" s="81"/>
      <c r="J14" s="96" t="s">
        <v>6</v>
      </c>
      <c r="K14" s="80"/>
      <c r="L14" s="80"/>
      <c r="M14" s="80"/>
      <c r="N14" s="81"/>
    </row>
    <row r="15" spans="2:14" x14ac:dyDescent="0.25">
      <c r="B15" s="82"/>
      <c r="C15" s="14"/>
      <c r="D15" s="14"/>
      <c r="E15" s="49"/>
      <c r="F15" s="82" t="s">
        <v>3</v>
      </c>
      <c r="G15" s="83" t="s">
        <v>4</v>
      </c>
      <c r="H15" s="82" t="s">
        <v>3</v>
      </c>
      <c r="I15" s="83" t="s">
        <v>4</v>
      </c>
      <c r="J15" s="50" t="str">
        <f>F15</f>
        <v>количество</v>
      </c>
      <c r="K15" s="14" t="str">
        <f>I15</f>
        <v>объем, м3/час</v>
      </c>
      <c r="L15" s="14" t="s">
        <v>7</v>
      </c>
      <c r="M15" s="14"/>
      <c r="N15" s="83"/>
    </row>
    <row r="16" spans="2:14" ht="42.75" x14ac:dyDescent="0.25">
      <c r="B16" s="82"/>
      <c r="C16" s="14"/>
      <c r="D16" s="14"/>
      <c r="E16" s="49"/>
      <c r="F16" s="82"/>
      <c r="G16" s="83"/>
      <c r="H16" s="82"/>
      <c r="I16" s="83"/>
      <c r="J16" s="50"/>
      <c r="K16" s="14"/>
      <c r="L16" s="9" t="s">
        <v>8</v>
      </c>
      <c r="M16" s="9" t="s">
        <v>9</v>
      </c>
      <c r="N16" s="84" t="s">
        <v>10</v>
      </c>
    </row>
    <row r="17" spans="2:14" x14ac:dyDescent="0.25">
      <c r="B17" s="82"/>
      <c r="C17" s="14">
        <v>1</v>
      </c>
      <c r="D17" s="14"/>
      <c r="E17" s="49"/>
      <c r="F17" s="107">
        <v>2</v>
      </c>
      <c r="G17" s="84">
        <v>3</v>
      </c>
      <c r="H17" s="107">
        <v>4</v>
      </c>
      <c r="I17" s="84">
        <v>5</v>
      </c>
      <c r="J17" s="12">
        <v>6</v>
      </c>
      <c r="K17" s="9">
        <v>7</v>
      </c>
      <c r="L17" s="9">
        <v>8</v>
      </c>
      <c r="M17" s="9">
        <v>9</v>
      </c>
      <c r="N17" s="84">
        <v>10</v>
      </c>
    </row>
    <row r="18" spans="2:14" ht="15.75" thickBot="1" x14ac:dyDescent="0.3">
      <c r="B18" s="85">
        <v>1</v>
      </c>
      <c r="C18" s="51" t="s">
        <v>11</v>
      </c>
      <c r="D18" s="51"/>
      <c r="E18" s="88"/>
      <c r="F18" s="108"/>
      <c r="G18" s="86"/>
      <c r="H18" s="108"/>
      <c r="I18" s="86"/>
      <c r="J18" s="97"/>
      <c r="K18" s="52"/>
      <c r="L18" s="52"/>
      <c r="M18" s="52"/>
      <c r="N18" s="86"/>
    </row>
    <row r="19" spans="2:14" x14ac:dyDescent="0.25">
      <c r="B19" s="53">
        <v>2</v>
      </c>
      <c r="C19" s="54" t="s">
        <v>12</v>
      </c>
      <c r="D19" s="55" t="s">
        <v>15</v>
      </c>
      <c r="E19" s="89" t="s">
        <v>17</v>
      </c>
      <c r="F19" s="109">
        <f>401+2</f>
        <v>403</v>
      </c>
      <c r="G19" s="110">
        <f>2709.124321+10</f>
        <v>2719.1243209999998</v>
      </c>
      <c r="H19" s="109">
        <f>313+2</f>
        <v>315</v>
      </c>
      <c r="I19" s="110">
        <f>1618.794321+10</f>
        <v>1628.7943210000001</v>
      </c>
      <c r="J19" s="98">
        <v>88</v>
      </c>
      <c r="K19" s="56">
        <v>1090.33</v>
      </c>
      <c r="L19" s="56">
        <v>67</v>
      </c>
      <c r="M19" s="56">
        <v>5</v>
      </c>
      <c r="N19" s="57">
        <v>16</v>
      </c>
    </row>
    <row r="20" spans="2:14" ht="30" x14ac:dyDescent="0.25">
      <c r="B20" s="58">
        <v>3</v>
      </c>
      <c r="C20" s="29"/>
      <c r="D20" s="30"/>
      <c r="E20" s="13" t="s">
        <v>18</v>
      </c>
      <c r="F20" s="111"/>
      <c r="G20" s="112"/>
      <c r="H20" s="111"/>
      <c r="I20" s="59"/>
      <c r="J20" s="99"/>
      <c r="K20" s="16"/>
      <c r="L20" s="16"/>
      <c r="M20" s="16"/>
      <c r="N20" s="59"/>
    </row>
    <row r="21" spans="2:14" x14ac:dyDescent="0.25">
      <c r="B21" s="58">
        <v>4</v>
      </c>
      <c r="C21" s="29"/>
      <c r="D21" s="31" t="s">
        <v>16</v>
      </c>
      <c r="E21" s="90" t="s">
        <v>17</v>
      </c>
      <c r="F21" s="113">
        <v>58</v>
      </c>
      <c r="G21" s="114">
        <v>590.18222222222232</v>
      </c>
      <c r="H21" s="113">
        <v>54</v>
      </c>
      <c r="I21" s="60">
        <v>564.46999999999991</v>
      </c>
      <c r="J21" s="100">
        <v>4</v>
      </c>
      <c r="K21" s="15">
        <v>25.71</v>
      </c>
      <c r="L21" s="15">
        <v>0</v>
      </c>
      <c r="M21" s="15">
        <v>0</v>
      </c>
      <c r="N21" s="60">
        <v>4</v>
      </c>
    </row>
    <row r="22" spans="2:14" ht="30.75" thickBot="1" x14ac:dyDescent="0.3">
      <c r="B22" s="61">
        <v>5</v>
      </c>
      <c r="C22" s="62"/>
      <c r="D22" s="63"/>
      <c r="E22" s="91" t="s">
        <v>18</v>
      </c>
      <c r="F22" s="115"/>
      <c r="G22" s="116"/>
      <c r="H22" s="115"/>
      <c r="I22" s="65"/>
      <c r="J22" s="101"/>
      <c r="K22" s="64"/>
      <c r="L22" s="64"/>
      <c r="M22" s="64"/>
      <c r="N22" s="65"/>
    </row>
    <row r="23" spans="2:14" ht="30" x14ac:dyDescent="0.25">
      <c r="B23" s="53">
        <v>6</v>
      </c>
      <c r="C23" s="54" t="s">
        <v>13</v>
      </c>
      <c r="D23" s="66" t="s">
        <v>15</v>
      </c>
      <c r="E23" s="92" t="s">
        <v>18</v>
      </c>
      <c r="F23" s="117">
        <v>1</v>
      </c>
      <c r="G23" s="68">
        <v>50.9</v>
      </c>
      <c r="H23" s="117">
        <v>1</v>
      </c>
      <c r="I23" s="68">
        <v>50.9</v>
      </c>
      <c r="J23" s="102">
        <v>0</v>
      </c>
      <c r="K23" s="67">
        <v>0</v>
      </c>
      <c r="L23" s="67">
        <v>0</v>
      </c>
      <c r="M23" s="67">
        <v>0</v>
      </c>
      <c r="N23" s="68">
        <v>0</v>
      </c>
    </row>
    <row r="24" spans="2:14" ht="30.75" thickBot="1" x14ac:dyDescent="0.3">
      <c r="B24" s="61">
        <v>7</v>
      </c>
      <c r="C24" s="62"/>
      <c r="D24" s="69" t="s">
        <v>16</v>
      </c>
      <c r="E24" s="93" t="s">
        <v>18</v>
      </c>
      <c r="F24" s="118">
        <f>1+1</f>
        <v>2</v>
      </c>
      <c r="G24" s="71">
        <f>152+175.9</f>
        <v>327.9</v>
      </c>
      <c r="H24" s="118">
        <f>1</f>
        <v>1</v>
      </c>
      <c r="I24" s="71">
        <f>175.9</f>
        <v>175.9</v>
      </c>
      <c r="J24" s="103">
        <v>1</v>
      </c>
      <c r="K24" s="70">
        <v>152</v>
      </c>
      <c r="L24" s="70">
        <v>0</v>
      </c>
      <c r="M24" s="70">
        <v>0</v>
      </c>
      <c r="N24" s="71">
        <v>1</v>
      </c>
    </row>
    <row r="25" spans="2:14" ht="30" x14ac:dyDescent="0.25">
      <c r="B25" s="53">
        <v>8</v>
      </c>
      <c r="C25" s="54" t="s">
        <v>14</v>
      </c>
      <c r="D25" s="66" t="s">
        <v>15</v>
      </c>
      <c r="E25" s="92" t="s">
        <v>18</v>
      </c>
      <c r="F25" s="117">
        <v>0</v>
      </c>
      <c r="G25" s="68">
        <v>0</v>
      </c>
      <c r="H25" s="117">
        <v>0</v>
      </c>
      <c r="I25" s="68">
        <v>0</v>
      </c>
      <c r="J25" s="102">
        <v>0</v>
      </c>
      <c r="K25" s="67">
        <v>0</v>
      </c>
      <c r="L25" s="67">
        <v>0</v>
      </c>
      <c r="M25" s="67">
        <v>0</v>
      </c>
      <c r="N25" s="68">
        <v>0</v>
      </c>
    </row>
    <row r="26" spans="2:14" ht="30.75" thickBot="1" x14ac:dyDescent="0.3">
      <c r="B26" s="61">
        <v>9</v>
      </c>
      <c r="C26" s="62"/>
      <c r="D26" s="69" t="s">
        <v>16</v>
      </c>
      <c r="E26" s="93" t="s">
        <v>18</v>
      </c>
      <c r="F26" s="118">
        <v>0</v>
      </c>
      <c r="G26" s="71">
        <v>0</v>
      </c>
      <c r="H26" s="118">
        <v>0</v>
      </c>
      <c r="I26" s="71">
        <v>0</v>
      </c>
      <c r="J26" s="103">
        <v>0</v>
      </c>
      <c r="K26" s="70">
        <v>0</v>
      </c>
      <c r="L26" s="70">
        <v>0</v>
      </c>
      <c r="M26" s="70">
        <v>0</v>
      </c>
      <c r="N26" s="71">
        <v>0</v>
      </c>
    </row>
    <row r="27" spans="2:14" x14ac:dyDescent="0.25">
      <c r="B27" s="76">
        <v>10</v>
      </c>
      <c r="C27" s="77" t="s">
        <v>19</v>
      </c>
      <c r="D27" s="77"/>
      <c r="E27" s="94"/>
      <c r="F27" s="119">
        <v>0</v>
      </c>
      <c r="G27" s="78">
        <v>0</v>
      </c>
      <c r="H27" s="119">
        <v>0</v>
      </c>
      <c r="I27" s="78">
        <v>0</v>
      </c>
      <c r="J27" s="104">
        <v>0</v>
      </c>
      <c r="K27" s="8">
        <v>0</v>
      </c>
      <c r="L27" s="8">
        <v>0</v>
      </c>
      <c r="M27" s="8">
        <v>0</v>
      </c>
      <c r="N27" s="78">
        <v>0</v>
      </c>
    </row>
    <row r="28" spans="2:14" x14ac:dyDescent="0.25">
      <c r="B28" s="58">
        <v>11</v>
      </c>
      <c r="C28" s="32" t="s">
        <v>20</v>
      </c>
      <c r="D28" s="32"/>
      <c r="E28" s="33"/>
      <c r="F28" s="120">
        <f t="shared" ref="F28:N28" si="0">F19+F21+F23+F24+F25+F26+F27</f>
        <v>464</v>
      </c>
      <c r="G28" s="121">
        <f t="shared" si="0"/>
        <v>3688.1065432222222</v>
      </c>
      <c r="H28" s="120">
        <f t="shared" si="0"/>
        <v>371</v>
      </c>
      <c r="I28" s="121">
        <f t="shared" si="0"/>
        <v>2420.0643210000003</v>
      </c>
      <c r="J28" s="105">
        <f t="shared" si="0"/>
        <v>93</v>
      </c>
      <c r="K28" s="6">
        <f t="shared" si="0"/>
        <v>1268.04</v>
      </c>
      <c r="L28" s="6">
        <f t="shared" si="0"/>
        <v>67</v>
      </c>
      <c r="M28" s="6">
        <f t="shared" si="0"/>
        <v>5</v>
      </c>
      <c r="N28" s="72">
        <f t="shared" si="0"/>
        <v>21</v>
      </c>
    </row>
    <row r="29" spans="2:14" ht="15.75" thickBot="1" x14ac:dyDescent="0.3">
      <c r="B29" s="61">
        <v>12</v>
      </c>
      <c r="C29" s="73" t="s">
        <v>21</v>
      </c>
      <c r="D29" s="73"/>
      <c r="E29" s="95"/>
      <c r="F29" s="122"/>
      <c r="G29" s="75"/>
      <c r="H29" s="122"/>
      <c r="I29" s="75"/>
      <c r="J29" s="106"/>
      <c r="K29" s="74"/>
      <c r="L29" s="74"/>
      <c r="M29" s="74"/>
      <c r="N29" s="75"/>
    </row>
  </sheetData>
  <mergeCells count="44">
    <mergeCell ref="C23:C24"/>
    <mergeCell ref="C25:C26"/>
    <mergeCell ref="C27:E27"/>
    <mergeCell ref="C28:E28"/>
    <mergeCell ref="C29:E29"/>
    <mergeCell ref="N19:N20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G19:G20"/>
    <mergeCell ref="H19:H20"/>
    <mergeCell ref="I19:I20"/>
    <mergeCell ref="J19:J20"/>
    <mergeCell ref="K19:K20"/>
    <mergeCell ref="I15:I16"/>
    <mergeCell ref="J15:J16"/>
    <mergeCell ref="C17:E17"/>
    <mergeCell ref="C18:E18"/>
    <mergeCell ref="C19:C22"/>
    <mergeCell ref="D19:D20"/>
    <mergeCell ref="F19:F20"/>
    <mergeCell ref="K15:K16"/>
    <mergeCell ref="L15:N15"/>
    <mergeCell ref="L19:L20"/>
    <mergeCell ref="M19:M20"/>
    <mergeCell ref="B9:N9"/>
    <mergeCell ref="B10:N10"/>
    <mergeCell ref="B11:N11"/>
    <mergeCell ref="B12:N12"/>
    <mergeCell ref="B14:B17"/>
    <mergeCell ref="C14:E16"/>
    <mergeCell ref="F14:G14"/>
    <mergeCell ref="H14:I14"/>
    <mergeCell ref="J14:N14"/>
    <mergeCell ref="F15:F16"/>
    <mergeCell ref="G15:G16"/>
    <mergeCell ref="H15:H1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view="pageBreakPreview" topLeftCell="B7" zoomScale="110" zoomScaleNormal="100" zoomScaleSheetLayoutView="110" workbookViewId="0">
      <selection activeCell="C8" sqref="C8:R8"/>
    </sheetView>
  </sheetViews>
  <sheetFormatPr defaultRowHeight="15" x14ac:dyDescent="0.25"/>
  <cols>
    <col min="2" max="2" width="9.140625" style="3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8.855468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6" max="16" width="9.140625" customWidth="1"/>
    <col min="17" max="17" width="10.28515625" customWidth="1"/>
  </cols>
  <sheetData>
    <row r="1" spans="3:18" x14ac:dyDescent="0.25">
      <c r="C1" s="3"/>
      <c r="R1" s="4" t="s">
        <v>28</v>
      </c>
    </row>
    <row r="2" spans="3:18" ht="30" x14ac:dyDescent="0.25">
      <c r="C2" s="3"/>
      <c r="R2" s="5" t="s">
        <v>24</v>
      </c>
    </row>
    <row r="3" spans="3:18" x14ac:dyDescent="0.25">
      <c r="C3" s="3"/>
      <c r="N3" s="1"/>
      <c r="R3" s="4" t="s">
        <v>25</v>
      </c>
    </row>
    <row r="4" spans="3:18" x14ac:dyDescent="0.25">
      <c r="C4" s="3"/>
      <c r="N4" s="4"/>
      <c r="R4" s="4" t="s">
        <v>26</v>
      </c>
    </row>
    <row r="5" spans="3:18" x14ac:dyDescent="0.25">
      <c r="C5" s="3"/>
      <c r="R5" s="4" t="s">
        <v>27</v>
      </c>
    </row>
    <row r="6" spans="3:18" x14ac:dyDescent="0.25">
      <c r="C6" s="3"/>
      <c r="R6" s="4" t="s">
        <v>33</v>
      </c>
    </row>
    <row r="7" spans="3:18" x14ac:dyDescent="0.25">
      <c r="C7" s="3"/>
    </row>
    <row r="8" spans="3:18" ht="39" customHeight="1" x14ac:dyDescent="0.25">
      <c r="C8" s="17" t="s">
        <v>34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3:18" ht="14.25" customHeight="1" x14ac:dyDescent="0.25">
      <c r="C9" s="40" t="s">
        <v>35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3:18" ht="15.75" thickBot="1" x14ac:dyDescent="0.3">
      <c r="C10" s="3"/>
    </row>
    <row r="11" spans="3:18" ht="42" customHeight="1" x14ac:dyDescent="0.25">
      <c r="C11" s="123" t="s">
        <v>0</v>
      </c>
      <c r="D11" s="124" t="s">
        <v>1</v>
      </c>
      <c r="E11" s="125"/>
      <c r="F11" s="126"/>
      <c r="G11" s="127" t="s">
        <v>36</v>
      </c>
      <c r="H11" s="128"/>
      <c r="I11" s="129" t="s">
        <v>37</v>
      </c>
      <c r="J11" s="130"/>
      <c r="K11" s="130"/>
      <c r="L11" s="130"/>
      <c r="M11" s="130"/>
      <c r="N11" s="131"/>
      <c r="O11" s="128" t="s">
        <v>38</v>
      </c>
      <c r="P11" s="132"/>
      <c r="Q11" s="127" t="s">
        <v>39</v>
      </c>
      <c r="R11" s="132"/>
    </row>
    <row r="12" spans="3:18" ht="15" customHeight="1" x14ac:dyDescent="0.25">
      <c r="C12" s="133"/>
      <c r="D12" s="45"/>
      <c r="E12" s="46"/>
      <c r="F12" s="134"/>
      <c r="G12" s="135" t="s">
        <v>3</v>
      </c>
      <c r="H12" s="136" t="s">
        <v>4</v>
      </c>
      <c r="I12" s="137" t="s">
        <v>3</v>
      </c>
      <c r="J12" s="138" t="s">
        <v>4</v>
      </c>
      <c r="K12" s="139" t="s">
        <v>40</v>
      </c>
      <c r="L12" s="139"/>
      <c r="M12" s="139"/>
      <c r="N12" s="140"/>
      <c r="O12" s="141" t="s">
        <v>3</v>
      </c>
      <c r="P12" s="142" t="s">
        <v>4</v>
      </c>
      <c r="Q12" s="135" t="s">
        <v>3</v>
      </c>
      <c r="R12" s="142" t="s">
        <v>4</v>
      </c>
    </row>
    <row r="13" spans="3:18" ht="15" customHeight="1" x14ac:dyDescent="0.25">
      <c r="C13" s="133"/>
      <c r="D13" s="45"/>
      <c r="E13" s="46"/>
      <c r="F13" s="134"/>
      <c r="G13" s="143"/>
      <c r="H13" s="144"/>
      <c r="I13" s="137"/>
      <c r="J13" s="138"/>
      <c r="K13" s="14" t="s">
        <v>41</v>
      </c>
      <c r="L13" s="145" t="s">
        <v>10</v>
      </c>
      <c r="M13" s="145"/>
      <c r="N13" s="146"/>
      <c r="O13" s="147"/>
      <c r="P13" s="148"/>
      <c r="Q13" s="143"/>
      <c r="R13" s="148"/>
    </row>
    <row r="14" spans="3:18" ht="87" customHeight="1" x14ac:dyDescent="0.25">
      <c r="C14" s="133"/>
      <c r="D14" s="47"/>
      <c r="E14" s="48"/>
      <c r="F14" s="149"/>
      <c r="G14" s="150"/>
      <c r="H14" s="151"/>
      <c r="I14" s="137"/>
      <c r="J14" s="138"/>
      <c r="K14" s="14"/>
      <c r="L14" s="9" t="s">
        <v>42</v>
      </c>
      <c r="M14" s="9" t="s">
        <v>43</v>
      </c>
      <c r="N14" s="84" t="s">
        <v>44</v>
      </c>
      <c r="O14" s="152"/>
      <c r="P14" s="153"/>
      <c r="Q14" s="150"/>
      <c r="R14" s="153"/>
    </row>
    <row r="15" spans="3:18" s="3" customFormat="1" ht="15.75" thickBot="1" x14ac:dyDescent="0.3">
      <c r="C15" s="133"/>
      <c r="D15" s="43">
        <v>1</v>
      </c>
      <c r="E15" s="44"/>
      <c r="F15" s="154"/>
      <c r="G15" s="155">
        <v>2</v>
      </c>
      <c r="H15" s="10">
        <v>3</v>
      </c>
      <c r="I15" s="156">
        <v>4</v>
      </c>
      <c r="J15" s="157">
        <v>5</v>
      </c>
      <c r="K15" s="157">
        <v>6</v>
      </c>
      <c r="L15" s="157">
        <v>7</v>
      </c>
      <c r="M15" s="157">
        <v>8</v>
      </c>
      <c r="N15" s="158">
        <v>9</v>
      </c>
      <c r="O15" s="11">
        <v>10</v>
      </c>
      <c r="P15" s="159">
        <v>11</v>
      </c>
      <c r="Q15" s="155">
        <v>12</v>
      </c>
      <c r="R15" s="159">
        <v>13</v>
      </c>
    </row>
    <row r="16" spans="3:18" ht="27" customHeight="1" x14ac:dyDescent="0.25">
      <c r="C16" s="53">
        <v>1</v>
      </c>
      <c r="D16" s="160" t="s">
        <v>12</v>
      </c>
      <c r="E16" s="161" t="s">
        <v>15</v>
      </c>
      <c r="F16" s="162" t="s">
        <v>17</v>
      </c>
      <c r="G16" s="189">
        <f>908+38</f>
        <v>946</v>
      </c>
      <c r="H16" s="190">
        <f>4267.99585831063+190</f>
        <v>4457.99585831063</v>
      </c>
      <c r="I16" s="191">
        <f>103+1</f>
        <v>104</v>
      </c>
      <c r="J16" s="192">
        <f>435.08+5</f>
        <v>440.08</v>
      </c>
      <c r="K16" s="192">
        <f>2+4+1+3+1+5+20</f>
        <v>36</v>
      </c>
      <c r="L16" s="192">
        <f>3+13+1+1</f>
        <v>18</v>
      </c>
      <c r="M16" s="192">
        <f>16+1+1+1</f>
        <v>19</v>
      </c>
      <c r="N16" s="193">
        <f>17+1+13</f>
        <v>31</v>
      </c>
      <c r="O16" s="189">
        <f>466+17</f>
        <v>483</v>
      </c>
      <c r="P16" s="190">
        <f>2031.53+85</f>
        <v>2116.5299999999997</v>
      </c>
      <c r="Q16" s="194">
        <f>472+8</f>
        <v>480</v>
      </c>
      <c r="R16" s="190">
        <f>2112.66+40</f>
        <v>2152.66</v>
      </c>
    </row>
    <row r="17" spans="3:18" ht="30.75" customHeight="1" x14ac:dyDescent="0.25">
      <c r="C17" s="58">
        <v>2</v>
      </c>
      <c r="D17" s="34"/>
      <c r="E17" s="37"/>
      <c r="F17" s="163" t="s">
        <v>18</v>
      </c>
      <c r="G17" s="195">
        <f>460+147</f>
        <v>607</v>
      </c>
      <c r="H17" s="196">
        <f>2186.20111111111+790</f>
        <v>2976.2011111111101</v>
      </c>
      <c r="I17" s="191">
        <f>13+5</f>
        <v>18</v>
      </c>
      <c r="J17" s="197">
        <f>66.2+27</f>
        <v>93.2</v>
      </c>
      <c r="K17" s="198">
        <f>5+5+3+4</f>
        <v>17</v>
      </c>
      <c r="L17" s="198">
        <f>1</f>
        <v>1</v>
      </c>
      <c r="M17" s="198">
        <v>0</v>
      </c>
      <c r="N17" s="199">
        <v>0</v>
      </c>
      <c r="O17" s="195">
        <f>479+99</f>
        <v>578</v>
      </c>
      <c r="P17" s="196">
        <f>2077.92+527</f>
        <v>2604.92</v>
      </c>
      <c r="Q17" s="200">
        <f>446+52</f>
        <v>498</v>
      </c>
      <c r="R17" s="196">
        <f>1885.85+295</f>
        <v>2180.85</v>
      </c>
    </row>
    <row r="18" spans="3:18" ht="19.5" customHeight="1" x14ac:dyDescent="0.25">
      <c r="C18" s="58">
        <v>3</v>
      </c>
      <c r="D18" s="34"/>
      <c r="E18" s="36" t="s">
        <v>16</v>
      </c>
      <c r="F18" s="165" t="s">
        <v>17</v>
      </c>
      <c r="G18" s="195">
        <v>10</v>
      </c>
      <c r="H18" s="196">
        <v>2358.63</v>
      </c>
      <c r="I18" s="191">
        <v>5</v>
      </c>
      <c r="J18" s="198">
        <v>30</v>
      </c>
      <c r="K18" s="198">
        <f>1</f>
        <v>1</v>
      </c>
      <c r="L18" s="198">
        <f>2</f>
        <v>2</v>
      </c>
      <c r="M18" s="198">
        <v>0</v>
      </c>
      <c r="N18" s="199">
        <f>2</f>
        <v>2</v>
      </c>
      <c r="O18" s="195">
        <v>1</v>
      </c>
      <c r="P18" s="196">
        <v>13.54</v>
      </c>
      <c r="Q18" s="195">
        <v>1</v>
      </c>
      <c r="R18" s="201">
        <v>11.2</v>
      </c>
    </row>
    <row r="19" spans="3:18" ht="29.25" customHeight="1" thickBot="1" x14ac:dyDescent="0.3">
      <c r="C19" s="61">
        <v>4</v>
      </c>
      <c r="D19" s="166"/>
      <c r="E19" s="167"/>
      <c r="F19" s="168" t="s">
        <v>18</v>
      </c>
      <c r="G19" s="195">
        <v>11</v>
      </c>
      <c r="H19" s="202">
        <v>26.570000000000004</v>
      </c>
      <c r="I19" s="191">
        <v>1</v>
      </c>
      <c r="J19" s="198">
        <v>16</v>
      </c>
      <c r="K19" s="198">
        <v>0</v>
      </c>
      <c r="L19" s="198">
        <v>0</v>
      </c>
      <c r="M19" s="198">
        <v>1</v>
      </c>
      <c r="N19" s="199">
        <v>0</v>
      </c>
      <c r="O19" s="203">
        <v>2</v>
      </c>
      <c r="P19" s="202">
        <v>7.6</v>
      </c>
      <c r="Q19" s="203">
        <v>2</v>
      </c>
      <c r="R19" s="204">
        <v>9.94</v>
      </c>
    </row>
    <row r="20" spans="3:18" ht="33.75" customHeight="1" x14ac:dyDescent="0.25">
      <c r="C20" s="53">
        <v>5</v>
      </c>
      <c r="D20" s="160" t="s">
        <v>13</v>
      </c>
      <c r="E20" s="66" t="s">
        <v>15</v>
      </c>
      <c r="F20" s="170" t="s">
        <v>18</v>
      </c>
      <c r="G20" s="189">
        <f>12+14</f>
        <v>26</v>
      </c>
      <c r="H20" s="205">
        <f>254.58+502.41</f>
        <v>756.99</v>
      </c>
      <c r="I20" s="206">
        <f>1</f>
        <v>1</v>
      </c>
      <c r="J20" s="207">
        <f>73.21</f>
        <v>73.209999999999994</v>
      </c>
      <c r="K20" s="207">
        <f>1</f>
        <v>1</v>
      </c>
      <c r="L20" s="207">
        <v>0</v>
      </c>
      <c r="M20" s="207">
        <v>0</v>
      </c>
      <c r="N20" s="208">
        <v>0</v>
      </c>
      <c r="O20" s="189">
        <f>5</f>
        <v>5</v>
      </c>
      <c r="P20" s="209">
        <f>355.2</f>
        <v>355.2</v>
      </c>
      <c r="Q20" s="189">
        <f>1</f>
        <v>1</v>
      </c>
      <c r="R20" s="190">
        <f>28</f>
        <v>28</v>
      </c>
    </row>
    <row r="21" spans="3:18" ht="36.75" customHeight="1" thickBot="1" x14ac:dyDescent="0.3">
      <c r="C21" s="61">
        <v>6</v>
      </c>
      <c r="D21" s="166"/>
      <c r="E21" s="69" t="s">
        <v>16</v>
      </c>
      <c r="F21" s="172" t="s">
        <v>18</v>
      </c>
      <c r="G21" s="203">
        <f>6+3</f>
        <v>9</v>
      </c>
      <c r="H21" s="202">
        <f>650.62+261</f>
        <v>911.62</v>
      </c>
      <c r="I21" s="210">
        <f>1+1</f>
        <v>2</v>
      </c>
      <c r="J21" s="211">
        <f>138.27+96</f>
        <v>234.27</v>
      </c>
      <c r="K21" s="212">
        <v>0</v>
      </c>
      <c r="L21" s="212">
        <f>1+1</f>
        <v>2</v>
      </c>
      <c r="M21" s="212">
        <v>0</v>
      </c>
      <c r="N21" s="213">
        <v>0</v>
      </c>
      <c r="O21" s="203">
        <v>0</v>
      </c>
      <c r="P21" s="204">
        <v>0</v>
      </c>
      <c r="Q21" s="203">
        <v>1</v>
      </c>
      <c r="R21" s="204">
        <v>10.98</v>
      </c>
    </row>
    <row r="22" spans="3:18" ht="35.25" customHeight="1" x14ac:dyDescent="0.25">
      <c r="C22" s="53">
        <v>7</v>
      </c>
      <c r="D22" s="160" t="s">
        <v>14</v>
      </c>
      <c r="E22" s="66" t="s">
        <v>15</v>
      </c>
      <c r="F22" s="174" t="s">
        <v>18</v>
      </c>
      <c r="G22" s="214">
        <f>4</f>
        <v>4</v>
      </c>
      <c r="H22" s="215">
        <f>219</f>
        <v>219</v>
      </c>
      <c r="I22" s="206">
        <v>0</v>
      </c>
      <c r="J22" s="207">
        <v>0</v>
      </c>
      <c r="K22" s="207">
        <v>0</v>
      </c>
      <c r="L22" s="207">
        <v>0</v>
      </c>
      <c r="M22" s="207">
        <v>0</v>
      </c>
      <c r="N22" s="216">
        <v>0</v>
      </c>
      <c r="O22" s="214">
        <f>1</f>
        <v>1</v>
      </c>
      <c r="P22" s="215">
        <f>194</f>
        <v>194</v>
      </c>
      <c r="Q22" s="214">
        <f>1+1</f>
        <v>2</v>
      </c>
      <c r="R22" s="217">
        <f>6.5+8</f>
        <v>14.5</v>
      </c>
    </row>
    <row r="23" spans="3:18" ht="30.75" customHeight="1" thickBot="1" x14ac:dyDescent="0.3">
      <c r="C23" s="61">
        <v>8</v>
      </c>
      <c r="D23" s="166"/>
      <c r="E23" s="69" t="s">
        <v>16</v>
      </c>
      <c r="F23" s="175" t="s">
        <v>18</v>
      </c>
      <c r="G23" s="195">
        <v>2</v>
      </c>
      <c r="H23" s="201">
        <v>109.14</v>
      </c>
      <c r="I23" s="210">
        <v>1</v>
      </c>
      <c r="J23" s="212">
        <v>29.4</v>
      </c>
      <c r="K23" s="212">
        <v>0</v>
      </c>
      <c r="L23" s="212">
        <v>1</v>
      </c>
      <c r="M23" s="212">
        <v>0</v>
      </c>
      <c r="N23" s="202">
        <v>0</v>
      </c>
      <c r="O23" s="203">
        <v>0</v>
      </c>
      <c r="P23" s="204">
        <v>0</v>
      </c>
      <c r="Q23" s="203">
        <v>1</v>
      </c>
      <c r="R23" s="202">
        <v>5</v>
      </c>
    </row>
    <row r="24" spans="3:18" ht="51.75" customHeight="1" x14ac:dyDescent="0.25">
      <c r="C24" s="53">
        <v>9</v>
      </c>
      <c r="D24" s="160" t="s">
        <v>19</v>
      </c>
      <c r="E24" s="176" t="s">
        <v>45</v>
      </c>
      <c r="F24" s="177"/>
      <c r="G24" s="117">
        <v>1</v>
      </c>
      <c r="H24" s="68">
        <v>3300</v>
      </c>
      <c r="I24" s="171">
        <v>1</v>
      </c>
      <c r="J24" s="67">
        <v>3300</v>
      </c>
      <c r="K24" s="67">
        <v>0</v>
      </c>
      <c r="L24" s="6">
        <v>0</v>
      </c>
      <c r="M24" s="6">
        <v>1</v>
      </c>
      <c r="N24" s="164">
        <v>0</v>
      </c>
      <c r="O24" s="120">
        <f t="shared" ref="O24:R29" si="0">0+0+0+0+0+0+0+0+0+0+0+0+0+0+0+0+0+0+0+0+0</f>
        <v>0</v>
      </c>
      <c r="P24" s="72">
        <f t="shared" si="0"/>
        <v>0</v>
      </c>
      <c r="Q24" s="105">
        <f t="shared" si="0"/>
        <v>0</v>
      </c>
      <c r="R24" s="72">
        <f t="shared" si="0"/>
        <v>0</v>
      </c>
    </row>
    <row r="25" spans="3:18" ht="23.25" customHeight="1" x14ac:dyDescent="0.25">
      <c r="C25" s="58">
        <v>10</v>
      </c>
      <c r="D25" s="34"/>
      <c r="E25" s="35" t="s">
        <v>46</v>
      </c>
      <c r="F25" s="178"/>
      <c r="G25" s="120">
        <v>0</v>
      </c>
      <c r="H25" s="72">
        <v>0</v>
      </c>
      <c r="I25" s="179">
        <f t="shared" ref="I25:N29" si="1">0+0+0+0+0+0+0+0+0+0+0+0+0+0+0+0+0+0+0+0+0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164">
        <v>0</v>
      </c>
      <c r="O25" s="120">
        <f t="shared" si="0"/>
        <v>0</v>
      </c>
      <c r="P25" s="72">
        <f t="shared" si="0"/>
        <v>0</v>
      </c>
      <c r="Q25" s="105">
        <f t="shared" si="0"/>
        <v>0</v>
      </c>
      <c r="R25" s="72">
        <f t="shared" si="0"/>
        <v>0</v>
      </c>
    </row>
    <row r="26" spans="3:18" ht="50.25" customHeight="1" x14ac:dyDescent="0.25">
      <c r="C26" s="58">
        <v>11</v>
      </c>
      <c r="D26" s="34"/>
      <c r="E26" s="35" t="s">
        <v>47</v>
      </c>
      <c r="F26" s="178"/>
      <c r="G26" s="120">
        <v>0</v>
      </c>
      <c r="H26" s="72">
        <v>0</v>
      </c>
      <c r="I26" s="180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  <c r="N26" s="72">
        <f t="shared" si="1"/>
        <v>0</v>
      </c>
      <c r="O26" s="120">
        <f t="shared" si="0"/>
        <v>0</v>
      </c>
      <c r="P26" s="72">
        <f t="shared" si="0"/>
        <v>0</v>
      </c>
      <c r="Q26" s="105">
        <f t="shared" si="0"/>
        <v>0</v>
      </c>
      <c r="R26" s="72">
        <f t="shared" si="0"/>
        <v>0</v>
      </c>
    </row>
    <row r="27" spans="3:18" ht="25.5" customHeight="1" x14ac:dyDescent="0.25">
      <c r="C27" s="58">
        <v>12</v>
      </c>
      <c r="D27" s="34"/>
      <c r="E27" s="35" t="s">
        <v>48</v>
      </c>
      <c r="F27" s="178"/>
      <c r="G27" s="120">
        <v>0</v>
      </c>
      <c r="H27" s="72">
        <v>0</v>
      </c>
      <c r="I27" s="179">
        <f t="shared" si="1"/>
        <v>0</v>
      </c>
      <c r="J27" s="6">
        <f t="shared" si="1"/>
        <v>0</v>
      </c>
      <c r="K27" s="6">
        <f t="shared" si="1"/>
        <v>0</v>
      </c>
      <c r="L27" s="6">
        <f t="shared" si="1"/>
        <v>0</v>
      </c>
      <c r="M27" s="6">
        <f t="shared" si="1"/>
        <v>0</v>
      </c>
      <c r="N27" s="164">
        <v>0</v>
      </c>
      <c r="O27" s="120">
        <f t="shared" si="0"/>
        <v>0</v>
      </c>
      <c r="P27" s="72">
        <f t="shared" si="0"/>
        <v>0</v>
      </c>
      <c r="Q27" s="105">
        <f t="shared" si="0"/>
        <v>0</v>
      </c>
      <c r="R27" s="6">
        <f t="shared" si="0"/>
        <v>0</v>
      </c>
    </row>
    <row r="28" spans="3:18" ht="50.25" customHeight="1" x14ac:dyDescent="0.25">
      <c r="C28" s="58">
        <v>13</v>
      </c>
      <c r="D28" s="34"/>
      <c r="E28" s="35" t="s">
        <v>49</v>
      </c>
      <c r="F28" s="178"/>
      <c r="G28" s="119">
        <v>0</v>
      </c>
      <c r="H28" s="78">
        <v>0</v>
      </c>
      <c r="I28" s="180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72">
        <f t="shared" si="1"/>
        <v>0</v>
      </c>
      <c r="O28" s="119">
        <f t="shared" si="0"/>
        <v>0</v>
      </c>
      <c r="P28" s="78">
        <f t="shared" si="0"/>
        <v>0</v>
      </c>
      <c r="Q28" s="104">
        <f t="shared" si="0"/>
        <v>0</v>
      </c>
      <c r="R28" s="78">
        <f t="shared" si="0"/>
        <v>0</v>
      </c>
    </row>
    <row r="29" spans="3:18" ht="50.25" customHeight="1" thickBot="1" x14ac:dyDescent="0.3">
      <c r="C29" s="61">
        <v>14</v>
      </c>
      <c r="D29" s="166"/>
      <c r="E29" s="181" t="s">
        <v>50</v>
      </c>
      <c r="F29" s="182"/>
      <c r="G29" s="118">
        <v>0</v>
      </c>
      <c r="H29" s="71">
        <v>0</v>
      </c>
      <c r="I29" s="173">
        <f t="shared" si="1"/>
        <v>0</v>
      </c>
      <c r="J29" s="70">
        <f t="shared" si="1"/>
        <v>0</v>
      </c>
      <c r="K29" s="70">
        <f t="shared" si="1"/>
        <v>0</v>
      </c>
      <c r="L29" s="70">
        <f t="shared" si="1"/>
        <v>0</v>
      </c>
      <c r="M29" s="70">
        <f t="shared" si="1"/>
        <v>0</v>
      </c>
      <c r="N29" s="169">
        <v>0</v>
      </c>
      <c r="O29" s="118">
        <v>0</v>
      </c>
      <c r="P29" s="71">
        <v>0</v>
      </c>
      <c r="Q29" s="103">
        <f t="shared" si="0"/>
        <v>0</v>
      </c>
      <c r="R29" s="71">
        <f t="shared" si="0"/>
        <v>0</v>
      </c>
    </row>
    <row r="30" spans="3:18" ht="15.75" thickBot="1" x14ac:dyDescent="0.3">
      <c r="C30" s="183">
        <v>15</v>
      </c>
      <c r="D30" s="184" t="s">
        <v>20</v>
      </c>
      <c r="E30" s="185"/>
      <c r="F30" s="186"/>
      <c r="G30" s="187">
        <f t="shared" ref="G30:R30" si="2">SUM(G16:G29)</f>
        <v>1616</v>
      </c>
      <c r="H30" s="187">
        <f t="shared" si="2"/>
        <v>15116.146969421741</v>
      </c>
      <c r="I30" s="187">
        <f t="shared" si="2"/>
        <v>133</v>
      </c>
      <c r="J30" s="187">
        <f t="shared" si="2"/>
        <v>4216.16</v>
      </c>
      <c r="K30" s="187">
        <f t="shared" si="2"/>
        <v>55</v>
      </c>
      <c r="L30" s="187">
        <f t="shared" si="2"/>
        <v>24</v>
      </c>
      <c r="M30" s="187">
        <f t="shared" si="2"/>
        <v>21</v>
      </c>
      <c r="N30" s="187">
        <f t="shared" si="2"/>
        <v>33</v>
      </c>
      <c r="O30" s="187">
        <f t="shared" si="2"/>
        <v>1070</v>
      </c>
      <c r="P30" s="187">
        <f t="shared" si="2"/>
        <v>5291.79</v>
      </c>
      <c r="Q30" s="187">
        <f t="shared" si="2"/>
        <v>986</v>
      </c>
      <c r="R30" s="188">
        <f t="shared" si="2"/>
        <v>4413.1299999999992</v>
      </c>
    </row>
    <row r="43" spans="13:13" x14ac:dyDescent="0.25">
      <c r="M43" s="7"/>
    </row>
  </sheetData>
  <mergeCells count="33">
    <mergeCell ref="O12:O14"/>
    <mergeCell ref="J12:J14"/>
    <mergeCell ref="C8:R8"/>
    <mergeCell ref="C9:R9"/>
    <mergeCell ref="C11:C15"/>
    <mergeCell ref="D11:F14"/>
    <mergeCell ref="G11:H11"/>
    <mergeCell ref="I11:N11"/>
    <mergeCell ref="O11:P11"/>
    <mergeCell ref="Q11:R11"/>
    <mergeCell ref="G12:G14"/>
    <mergeCell ref="H12:H14"/>
    <mergeCell ref="R12:R14"/>
    <mergeCell ref="K13:K14"/>
    <mergeCell ref="L13:N13"/>
    <mergeCell ref="D15:F15"/>
    <mergeCell ref="K12:N12"/>
    <mergeCell ref="P12:P14"/>
    <mergeCell ref="Q12:Q14"/>
    <mergeCell ref="D30:F30"/>
    <mergeCell ref="D20:D21"/>
    <mergeCell ref="D22:D23"/>
    <mergeCell ref="D24:D29"/>
    <mergeCell ref="E24:F24"/>
    <mergeCell ref="E25:F25"/>
    <mergeCell ref="E26:F26"/>
    <mergeCell ref="E27:F27"/>
    <mergeCell ref="E28:F28"/>
    <mergeCell ref="E29:F29"/>
    <mergeCell ref="D16:D19"/>
    <mergeCell ref="E16:E17"/>
    <mergeCell ref="E18:E19"/>
    <mergeCell ref="I12:I1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2020-10-16T12:22:20Z</dcterms:modified>
</cp:coreProperties>
</file>