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920" windowHeight="9555" activeTab="2"/>
  </bookViews>
  <sheets>
    <sheet name="Форма 1" sheetId="1" r:id="rId1"/>
    <sheet name="Форма 2" sheetId="2" r:id="rId2"/>
    <sheet name="Форма 3" sheetId="3" r:id="rId3"/>
  </sheets>
  <externalReferences>
    <externalReference r:id="rId4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3" l="1"/>
  <c r="O33" i="3"/>
  <c r="P24" i="3"/>
  <c r="O24" i="3"/>
  <c r="R21" i="3"/>
  <c r="Q21" i="3"/>
  <c r="R20" i="3"/>
  <c r="Q20" i="3"/>
  <c r="P21" i="3"/>
  <c r="P20" i="3"/>
  <c r="O21" i="3"/>
  <c r="O20" i="3"/>
  <c r="H33" i="3"/>
  <c r="G33" i="3"/>
  <c r="G32" i="3"/>
  <c r="H32" i="3"/>
  <c r="H31" i="3"/>
  <c r="G31" i="3"/>
  <c r="K21" i="3"/>
  <c r="K23" i="3"/>
  <c r="J24" i="3"/>
  <c r="I24" i="3"/>
  <c r="J23" i="3"/>
  <c r="I23" i="3"/>
  <c r="J21" i="3"/>
  <c r="I21" i="3"/>
  <c r="H26" i="3"/>
  <c r="G26" i="3"/>
  <c r="H24" i="3"/>
  <c r="G24" i="3"/>
  <c r="H23" i="3"/>
  <c r="G23" i="3"/>
  <c r="H21" i="3"/>
  <c r="H20" i="3"/>
  <c r="G21" i="3"/>
  <c r="G20" i="3"/>
  <c r="I26" i="2" l="1"/>
  <c r="K21" i="2"/>
  <c r="K23" i="2"/>
  <c r="F21" i="2"/>
  <c r="F23" i="2"/>
  <c r="G25" i="2"/>
  <c r="G23" i="2"/>
  <c r="G21" i="2" l="1"/>
  <c r="G22" i="3" l="1"/>
  <c r="I25" i="3" l="1"/>
  <c r="N26" i="2" l="1"/>
  <c r="N23" i="2"/>
  <c r="H25" i="2" l="1"/>
  <c r="F25" i="2"/>
  <c r="M21" i="2" l="1"/>
  <c r="J26" i="2" l="1"/>
  <c r="H30" i="3" l="1"/>
  <c r="G30" i="3"/>
  <c r="H29" i="3"/>
  <c r="G29" i="3"/>
  <c r="I33" i="3"/>
  <c r="I32" i="3"/>
  <c r="I31" i="3"/>
  <c r="I30" i="3"/>
  <c r="I29" i="3"/>
  <c r="I29" i="2" l="1"/>
  <c r="H29" i="2"/>
  <c r="J27" i="2"/>
  <c r="J25" i="2"/>
  <c r="J23" i="2"/>
  <c r="N25" i="2"/>
  <c r="M28" i="2"/>
  <c r="M27" i="2"/>
  <c r="M26" i="2"/>
  <c r="M25" i="2"/>
  <c r="M23" i="2"/>
  <c r="L27" i="2"/>
  <c r="L26" i="2"/>
  <c r="L25" i="2"/>
  <c r="L23" i="2"/>
  <c r="K27" i="2"/>
  <c r="K25" i="2"/>
  <c r="I28" i="2"/>
  <c r="I27" i="2"/>
  <c r="H28" i="2"/>
  <c r="H27" i="2"/>
  <c r="G27" i="2"/>
  <c r="F27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<sst xmlns="http://schemas.openxmlformats.org/spreadsheetml/2006/main" count="127" uniqueCount="72">
  <si>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</si>
  <si>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</si>
  <si>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</si>
  <si>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</si>
  <si>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</si>
  <si>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</si>
  <si>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</si>
  <si>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</si>
  <si>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</si>
  <si>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</si>
  <si>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</si>
  <si>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</si>
  <si>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</si>
  <si>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</si>
  <si>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</si>
  <si>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</si>
  <si>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</si>
  <si>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</si>
  <si>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</si>
  <si>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</si>
  <si>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</si>
  <si>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</si>
  <si>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</si>
  <si>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</si>
  <si>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</si>
  <si>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</si>
  <si>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</si>
  <si>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</si>
  <si>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</si>
  <si>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</si>
  <si>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</si>
  <si>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</si>
  <si>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</si>
  <si>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</si>
  <si>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</si>
  <si>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</si>
  <si>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</si>
  <si>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</si>
  <si>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</si>
  <si>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</si>
  <si>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</si>
  <si>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</si>
  <si>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</si>
  <si>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</si>
  <si>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</si>
  <si>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</si>
  <si>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</si>
  <si>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</si>
  <si>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</si>
  <si>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</si>
  <si>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</si>
  <si>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</si>
  <si>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</si>
  <si>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</si>
  <si>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</si>
  <si>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</si>
  <si>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</si>
  <si>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</si>
  <si>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</si>
  <si>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</si>
  <si>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</si>
  <si>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</si>
  <si>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</si>
  <si>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</si>
  <si>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</si>
  <si>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</si>
  <si>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</si>
  <si>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</si>
  <si>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</si>
  <si>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июнь</t>
  </si>
  <si>
    <t>июнь  2020 г.</t>
  </si>
  <si>
    <t>Информация о регистрации и ходе реализации заявок о подключении ( технологическом присоединении) к газораспределительным сетям   АО "Газпром газораспределение Краснодар"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</si>
</sst>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17" fontId="13" fillId="3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69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les\e.ismailova\Desktop\&#1086;&#1090;&#1095;&#1077;&#1090;&#1099;%20&#1076;&#1086;%2006\&#1080;&#1102;&#1085;&#1100;\&#1060;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Q20">
            <v>74</v>
          </cell>
        </row>
        <row r="22">
          <cell r="G2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7" zoomScale="90" zoomScaleNormal="90" workbookViewId="0">
      <selection activeCell="C35" sqref="C3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7" t="s">
        <v>67</v>
      </c>
      <c r="C8" s="128"/>
      <c r="D8" s="128"/>
      <c r="E8" s="128"/>
      <c r="F8" s="128"/>
      <c r="G8" s="128"/>
      <c r="H8" s="128"/>
      <c r="I8" s="128"/>
      <c r="J8" s="128"/>
      <c r="K8" s="129"/>
    </row>
    <row r="9" spans="2:17" ht="19.5" customHeight="1" x14ac:dyDescent="0.25">
      <c r="B9" s="130" t="s">
        <v>54</v>
      </c>
      <c r="C9" s="131"/>
      <c r="D9" s="131"/>
      <c r="E9" s="131"/>
      <c r="F9" s="131"/>
      <c r="G9" s="131"/>
      <c r="H9" s="131"/>
      <c r="I9" s="131"/>
      <c r="J9" s="131"/>
      <c r="K9" s="132"/>
    </row>
    <row r="10" spans="2:17" ht="15.75" customHeight="1" x14ac:dyDescent="0.3">
      <c r="B10" s="133" t="s">
        <v>68</v>
      </c>
      <c r="C10" s="134"/>
      <c r="D10" s="134"/>
      <c r="E10" s="134"/>
      <c r="F10" s="134"/>
      <c r="G10" s="134"/>
      <c r="H10" s="134"/>
      <c r="I10" s="134"/>
      <c r="J10" s="134"/>
      <c r="K10" s="135"/>
    </row>
    <row r="11" spans="2:17" ht="18" x14ac:dyDescent="0.25">
      <c r="B11" s="136" t="s">
        <v>15</v>
      </c>
      <c r="C11" s="137"/>
      <c r="D11" s="137"/>
      <c r="E11" s="137"/>
      <c r="F11" s="137"/>
      <c r="G11" s="137"/>
      <c r="H11" s="137"/>
      <c r="I11" s="137"/>
      <c r="J11" s="137"/>
      <c r="K11" s="138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26" t="s">
        <v>0</v>
      </c>
      <c r="C15" s="126" t="s">
        <v>1</v>
      </c>
      <c r="D15" s="126"/>
      <c r="E15" s="126" t="s">
        <v>4</v>
      </c>
      <c r="F15" s="126"/>
      <c r="G15" s="126"/>
      <c r="H15" s="126" t="s">
        <v>5</v>
      </c>
      <c r="I15" s="126"/>
      <c r="J15" s="126" t="s">
        <v>6</v>
      </c>
      <c r="K15" s="126"/>
      <c r="L15" s="2"/>
      <c r="M15" s="2"/>
      <c r="N15" s="2"/>
      <c r="O15" s="2"/>
      <c r="P15" s="2"/>
      <c r="Q15" s="3"/>
    </row>
    <row r="16" spans="2:17" ht="70.5" customHeight="1" x14ac:dyDescent="0.25">
      <c r="B16" s="126"/>
      <c r="C16" s="126" t="s">
        <v>2</v>
      </c>
      <c r="D16" s="126" t="s">
        <v>3</v>
      </c>
      <c r="E16" s="126" t="s">
        <v>7</v>
      </c>
      <c r="F16" s="126"/>
      <c r="G16" s="126" t="s">
        <v>10</v>
      </c>
      <c r="H16" s="126" t="s">
        <v>11</v>
      </c>
      <c r="I16" s="126" t="s">
        <v>12</v>
      </c>
      <c r="J16" s="126" t="s">
        <v>13</v>
      </c>
      <c r="K16" s="126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26"/>
      <c r="C17" s="126"/>
      <c r="D17" s="126"/>
      <c r="E17" s="5" t="s">
        <v>8</v>
      </c>
      <c r="F17" s="5" t="s">
        <v>9</v>
      </c>
      <c r="G17" s="126"/>
      <c r="H17" s="126"/>
      <c r="I17" s="126"/>
      <c r="J17" s="126"/>
      <c r="K17" s="126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3" zoomScale="110" zoomScaleNormal="100" zoomScaleSheetLayoutView="110" workbookViewId="0">
      <selection activeCell="D35" sqref="D3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7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30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66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69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83" t="s">
        <v>16</v>
      </c>
      <c r="C16" s="183" t="s">
        <v>17</v>
      </c>
      <c r="D16" s="183"/>
      <c r="E16" s="185"/>
      <c r="F16" s="186" t="s">
        <v>18</v>
      </c>
      <c r="G16" s="187"/>
      <c r="H16" s="186" t="s">
        <v>21</v>
      </c>
      <c r="I16" s="187"/>
      <c r="J16" s="186" t="s">
        <v>22</v>
      </c>
      <c r="K16" s="188"/>
      <c r="L16" s="188"/>
      <c r="M16" s="188"/>
      <c r="N16" s="187"/>
    </row>
    <row r="17" spans="2:14" x14ac:dyDescent="0.25">
      <c r="B17" s="183"/>
      <c r="C17" s="183"/>
      <c r="D17" s="183"/>
      <c r="E17" s="185"/>
      <c r="F17" s="189" t="s">
        <v>19</v>
      </c>
      <c r="G17" s="190" t="s">
        <v>20</v>
      </c>
      <c r="H17" s="189" t="s">
        <v>19</v>
      </c>
      <c r="I17" s="190" t="s">
        <v>20</v>
      </c>
      <c r="J17" s="189" t="str">
        <f>F17</f>
        <v>количество</v>
      </c>
      <c r="K17" s="183" t="str">
        <f>I17</f>
        <v>объем, м3/час</v>
      </c>
      <c r="L17" s="183" t="s">
        <v>23</v>
      </c>
      <c r="M17" s="183"/>
      <c r="N17" s="190"/>
    </row>
    <row r="18" spans="2:14" ht="42.75" x14ac:dyDescent="0.25">
      <c r="B18" s="183"/>
      <c r="C18" s="183"/>
      <c r="D18" s="183"/>
      <c r="E18" s="185"/>
      <c r="F18" s="189"/>
      <c r="G18" s="190"/>
      <c r="H18" s="189"/>
      <c r="I18" s="190"/>
      <c r="J18" s="189"/>
      <c r="K18" s="183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84"/>
      <c r="C19" s="184">
        <v>1</v>
      </c>
      <c r="D19" s="184"/>
      <c r="E19" s="191"/>
      <c r="F19" s="59">
        <v>2</v>
      </c>
      <c r="G19" s="60">
        <v>3</v>
      </c>
      <c r="H19" s="59">
        <v>4</v>
      </c>
      <c r="I19" s="60">
        <v>5</v>
      </c>
      <c r="J19" s="59">
        <v>6</v>
      </c>
      <c r="K19" s="23">
        <v>7</v>
      </c>
      <c r="L19" s="23">
        <v>8</v>
      </c>
      <c r="M19" s="23">
        <v>9</v>
      </c>
      <c r="N19" s="60">
        <v>10</v>
      </c>
    </row>
    <row r="20" spans="2:14" ht="15.75" thickBot="1" x14ac:dyDescent="0.3">
      <c r="B20" s="53">
        <v>1</v>
      </c>
      <c r="C20" s="150" t="s">
        <v>27</v>
      </c>
      <c r="D20" s="151"/>
      <c r="E20" s="152"/>
      <c r="F20" s="61"/>
      <c r="G20" s="62"/>
      <c r="H20" s="61"/>
      <c r="I20" s="62"/>
      <c r="J20" s="61"/>
      <c r="K20" s="63"/>
      <c r="L20" s="63"/>
      <c r="M20" s="63"/>
      <c r="N20" s="62"/>
    </row>
    <row r="21" spans="2:14" x14ac:dyDescent="0.25">
      <c r="B21" s="54">
        <v>2</v>
      </c>
      <c r="C21" s="153" t="s">
        <v>28</v>
      </c>
      <c r="D21" s="156" t="s">
        <v>31</v>
      </c>
      <c r="E21" s="111" t="s">
        <v>33</v>
      </c>
      <c r="F21" s="148">
        <f>0+0+1+2+4+4+15+40+0+0+0+3+50+27+4+1+0+2+24+12+0+34+10+4-1</f>
        <v>236</v>
      </c>
      <c r="G21" s="158">
        <f>0+0+5.4+10+13.7+20+75+170.55+0+0+0+14+250+132.3+16.09+3.1+0+10+112+60+0+160</f>
        <v>1052.1400000000001</v>
      </c>
      <c r="H21" s="148">
        <v>223</v>
      </c>
      <c r="I21" s="160">
        <v>706.64</v>
      </c>
      <c r="J21" s="162">
        <v>13</v>
      </c>
      <c r="K21" s="164">
        <f>447.5-100-2</f>
        <v>345.5</v>
      </c>
      <c r="L21" s="164">
        <v>10</v>
      </c>
      <c r="M21" s="164">
        <f>0+0+0+1+0+0+0+0+0+0+0+0+0+0+0+0+0+0+0+0+0</f>
        <v>1</v>
      </c>
      <c r="N21" s="160">
        <v>2</v>
      </c>
    </row>
    <row r="22" spans="2:14" ht="30" x14ac:dyDescent="0.25">
      <c r="B22" s="55">
        <v>3</v>
      </c>
      <c r="C22" s="154"/>
      <c r="D22" s="157"/>
      <c r="E22" s="109" t="s">
        <v>34</v>
      </c>
      <c r="F22" s="149"/>
      <c r="G22" s="159"/>
      <c r="H22" s="149"/>
      <c r="I22" s="161"/>
      <c r="J22" s="163"/>
      <c r="K22" s="165"/>
      <c r="L22" s="165"/>
      <c r="M22" s="165"/>
      <c r="N22" s="161"/>
    </row>
    <row r="23" spans="2:14" x14ac:dyDescent="0.25">
      <c r="B23" s="55">
        <v>4</v>
      </c>
      <c r="C23" s="154"/>
      <c r="D23" s="168" t="s">
        <v>32</v>
      </c>
      <c r="E23" s="112" t="s">
        <v>33</v>
      </c>
      <c r="F23" s="149">
        <f>0+0+1+1+1+6+1+0+0+0+0+2+3+0+0+0+0+0+1+0+0+15</f>
        <v>31</v>
      </c>
      <c r="G23" s="159">
        <f>0+0+93.45+5+131.9+30+5+0+0+0+0+10+38.89+0+0+0+0+0+210+0+0+10</f>
        <v>534.24</v>
      </c>
      <c r="H23" s="149">
        <v>26</v>
      </c>
      <c r="I23" s="161">
        <v>433.19</v>
      </c>
      <c r="J23" s="163">
        <f>L23+M23+N23</f>
        <v>5</v>
      </c>
      <c r="K23" s="165">
        <f>0+0+0+0+0+20+0+0+0+0+0+0+11.05+0+0+0+0+0+0+0+70</f>
        <v>101.05</v>
      </c>
      <c r="L23" s="165">
        <f>0+0+0+0+0+0+0+0+0+0+0+0+0+0+0+0+0+0+0+0+0</f>
        <v>0</v>
      </c>
      <c r="M23" s="165">
        <f>0+0+0+0+0+0+0+0+0+0+0+0+0+0+0+0+0+0+0+0+0</f>
        <v>0</v>
      </c>
      <c r="N23" s="161">
        <f>0+0+0+0+0+4+0+0+0+0+1+0+0+0+0+0+0+0+0+0+0</f>
        <v>5</v>
      </c>
    </row>
    <row r="24" spans="2:14" ht="30.75" thickBot="1" x14ac:dyDescent="0.3">
      <c r="B24" s="56">
        <v>5</v>
      </c>
      <c r="C24" s="155"/>
      <c r="D24" s="169"/>
      <c r="E24" s="113" t="s">
        <v>34</v>
      </c>
      <c r="F24" s="170"/>
      <c r="G24" s="171"/>
      <c r="H24" s="170"/>
      <c r="I24" s="172"/>
      <c r="J24" s="166"/>
      <c r="K24" s="167"/>
      <c r="L24" s="167"/>
      <c r="M24" s="167"/>
      <c r="N24" s="172"/>
    </row>
    <row r="25" spans="2:14" ht="30" x14ac:dyDescent="0.25">
      <c r="B25" s="54">
        <v>6</v>
      </c>
      <c r="C25" s="153" t="s">
        <v>29</v>
      </c>
      <c r="D25" s="30" t="s">
        <v>31</v>
      </c>
      <c r="E25" s="108" t="s">
        <v>34</v>
      </c>
      <c r="F25" s="31">
        <f>0+0+0+0+0+0+0+0+0+0+0+0+0+0+1+0+0+0+0+0+0</f>
        <v>1</v>
      </c>
      <c r="G25" s="120">
        <f>0+0+0+0+0+0+0+0+0+0+0+0+0+0+4+0+0+0+0+0+0+100+1</f>
        <v>105</v>
      </c>
      <c r="H25" s="31">
        <f>0+0+0+0+0+0+0+0+0+0+0+0+0+0+1+0+0+0+0+0+0</f>
        <v>1</v>
      </c>
      <c r="I25" s="32">
        <v>105</v>
      </c>
      <c r="J25" s="103">
        <f>L25+M25+N25</f>
        <v>0</v>
      </c>
      <c r="K25" s="33">
        <f t="shared" ref="K25:N28" si="0">0+0+0+0+0+0+0+0+0+0+0+0+0+0+0+0+0+0+0+0+0</f>
        <v>0</v>
      </c>
      <c r="L25" s="33">
        <f t="shared" si="0"/>
        <v>0</v>
      </c>
      <c r="M25" s="33">
        <f t="shared" si="0"/>
        <v>0</v>
      </c>
      <c r="N25" s="32">
        <f t="shared" si="0"/>
        <v>0</v>
      </c>
    </row>
    <row r="26" spans="2:14" ht="30.75" thickBot="1" x14ac:dyDescent="0.3">
      <c r="B26" s="56">
        <v>7</v>
      </c>
      <c r="C26" s="155"/>
      <c r="D26" s="34" t="s">
        <v>32</v>
      </c>
      <c r="E26" s="110" t="s">
        <v>34</v>
      </c>
      <c r="F26" s="35">
        <v>7</v>
      </c>
      <c r="G26" s="121">
        <v>1438.7</v>
      </c>
      <c r="H26" s="35">
        <v>4</v>
      </c>
      <c r="I26" s="119">
        <f>G26-K26</f>
        <v>491.70000000000005</v>
      </c>
      <c r="J26" s="124">
        <f>L26+M26+N26</f>
        <v>3</v>
      </c>
      <c r="K26" s="118">
        <v>947</v>
      </c>
      <c r="L26" s="118">
        <f t="shared" si="0"/>
        <v>0</v>
      </c>
      <c r="M26" s="118">
        <f t="shared" si="0"/>
        <v>0</v>
      </c>
      <c r="N26" s="119">
        <f>0+0+1+0+0+1+0+0+0+0+0+1+0+0+0+0+0+0+0+0+0</f>
        <v>3</v>
      </c>
    </row>
    <row r="27" spans="2:14" ht="30" x14ac:dyDescent="0.25">
      <c r="B27" s="54">
        <v>8</v>
      </c>
      <c r="C27" s="153" t="s">
        <v>30</v>
      </c>
      <c r="D27" s="30" t="s">
        <v>31</v>
      </c>
      <c r="E27" s="108" t="s">
        <v>34</v>
      </c>
      <c r="F27" s="83">
        <f t="shared" ref="F27:I28" si="1">0+0+0+0+0+0+0+0+0+0+0+0+0+0+0+0+0+0+0+0+0</f>
        <v>0</v>
      </c>
      <c r="G27" s="122">
        <f t="shared" si="1"/>
        <v>0</v>
      </c>
      <c r="H27" s="83">
        <f t="shared" si="1"/>
        <v>0</v>
      </c>
      <c r="I27" s="101">
        <f t="shared" si="1"/>
        <v>0</v>
      </c>
      <c r="J27" s="89">
        <f>L27+M27+N27</f>
        <v>0</v>
      </c>
      <c r="K27" s="88">
        <f t="shared" si="0"/>
        <v>0</v>
      </c>
      <c r="L27" s="88">
        <f t="shared" si="0"/>
        <v>0</v>
      </c>
      <c r="M27" s="88">
        <f t="shared" si="0"/>
        <v>0</v>
      </c>
      <c r="N27" s="101">
        <v>0</v>
      </c>
    </row>
    <row r="28" spans="2:14" ht="30.75" thickBot="1" x14ac:dyDescent="0.3">
      <c r="B28" s="56">
        <v>9</v>
      </c>
      <c r="C28" s="155"/>
      <c r="D28" s="34" t="s">
        <v>32</v>
      </c>
      <c r="E28" s="110" t="s">
        <v>34</v>
      </c>
      <c r="F28" s="36">
        <v>7</v>
      </c>
      <c r="G28" s="123">
        <v>5403</v>
      </c>
      <c r="H28" s="36">
        <f t="shared" si="1"/>
        <v>0</v>
      </c>
      <c r="I28" s="37">
        <f t="shared" si="1"/>
        <v>0</v>
      </c>
      <c r="J28" s="99">
        <v>4</v>
      </c>
      <c r="K28" s="38">
        <v>3500</v>
      </c>
      <c r="L28" s="38">
        <v>1</v>
      </c>
      <c r="M28" s="38">
        <f t="shared" si="0"/>
        <v>0</v>
      </c>
      <c r="N28" s="37">
        <v>3</v>
      </c>
    </row>
    <row r="29" spans="2:14" ht="15.75" thickBot="1" x14ac:dyDescent="0.3">
      <c r="B29" s="54">
        <v>10</v>
      </c>
      <c r="C29" s="139" t="s">
        <v>35</v>
      </c>
      <c r="D29" s="140"/>
      <c r="E29" s="141"/>
      <c r="F29" s="43">
        <v>2</v>
      </c>
      <c r="G29" s="66">
        <v>7880</v>
      </c>
      <c r="H29" s="43">
        <f>0</f>
        <v>0</v>
      </c>
      <c r="I29" s="44">
        <f>0</f>
        <v>0</v>
      </c>
      <c r="J29" s="43">
        <v>0</v>
      </c>
      <c r="K29" s="67">
        <v>0</v>
      </c>
      <c r="L29" s="45">
        <v>0</v>
      </c>
      <c r="M29" s="45">
        <v>0</v>
      </c>
      <c r="N29" s="44">
        <v>1</v>
      </c>
    </row>
    <row r="30" spans="2:14" ht="18.75" customHeight="1" thickBot="1" x14ac:dyDescent="0.3">
      <c r="B30" s="55">
        <v>11</v>
      </c>
      <c r="C30" s="142" t="s">
        <v>36</v>
      </c>
      <c r="D30" s="143"/>
      <c r="E30" s="144"/>
      <c r="F30" s="49">
        <f>F21+F23+F25+F26+F27+F28+F29</f>
        <v>284</v>
      </c>
      <c r="G30" s="50">
        <f>G21+G23+G25+G26+G27+G28+G29</f>
        <v>16413.080000000002</v>
      </c>
      <c r="H30" s="49">
        <f t="shared" ref="H30:N30" si="2">H21+H23+H25+H26+H27+H28+H29</f>
        <v>254</v>
      </c>
      <c r="I30" s="50">
        <f t="shared" si="2"/>
        <v>1736.53</v>
      </c>
      <c r="J30" s="49">
        <f t="shared" si="2"/>
        <v>25</v>
      </c>
      <c r="K30" s="51">
        <f t="shared" si="2"/>
        <v>4893.55</v>
      </c>
      <c r="L30" s="51">
        <f t="shared" si="2"/>
        <v>11</v>
      </c>
      <c r="M30" s="51">
        <f t="shared" si="2"/>
        <v>1</v>
      </c>
      <c r="N30" s="50">
        <f t="shared" si="2"/>
        <v>14</v>
      </c>
    </row>
    <row r="31" spans="2:14" ht="15.75" thickBot="1" x14ac:dyDescent="0.3">
      <c r="B31" s="56">
        <v>12</v>
      </c>
      <c r="C31" s="145" t="s">
        <v>37</v>
      </c>
      <c r="D31" s="146"/>
      <c r="E31" s="147"/>
      <c r="F31" s="46"/>
      <c r="G31" s="47"/>
      <c r="H31" s="46"/>
      <c r="I31" s="47"/>
      <c r="J31" s="46"/>
      <c r="K31" s="48"/>
      <c r="L31" s="48"/>
      <c r="M31" s="48"/>
      <c r="N31" s="47"/>
    </row>
    <row r="33" spans="6:16" x14ac:dyDescent="0.25">
      <c r="J33" s="7"/>
      <c r="K33" s="7"/>
    </row>
    <row r="45" spans="6:16" x14ac:dyDescent="0.25">
      <c r="F45" s="193"/>
      <c r="G45" s="192"/>
      <c r="H45" s="193"/>
      <c r="I45" s="192"/>
      <c r="J45" s="193"/>
      <c r="K45" s="192"/>
      <c r="L45" s="193"/>
      <c r="M45" s="193"/>
      <c r="N45" s="193"/>
      <c r="O45" s="39"/>
      <c r="P45" s="39"/>
    </row>
    <row r="46" spans="6:16" x14ac:dyDescent="0.25">
      <c r="F46" s="193"/>
      <c r="G46" s="192"/>
      <c r="H46" s="193"/>
      <c r="I46" s="192"/>
      <c r="J46" s="193"/>
      <c r="K46" s="192"/>
      <c r="L46" s="193"/>
      <c r="M46" s="193"/>
      <c r="N46" s="193"/>
      <c r="O46" s="39"/>
      <c r="P46" s="39"/>
    </row>
    <row r="47" spans="6:16" x14ac:dyDescent="0.25">
      <c r="F47" s="193"/>
      <c r="G47" s="192"/>
      <c r="H47" s="193"/>
      <c r="I47" s="192"/>
      <c r="J47" s="193"/>
      <c r="K47" s="192"/>
      <c r="L47" s="193"/>
      <c r="M47" s="193"/>
      <c r="N47" s="193"/>
      <c r="O47" s="39"/>
      <c r="P47" s="39"/>
    </row>
    <row r="48" spans="6:16" x14ac:dyDescent="0.25">
      <c r="F48" s="193"/>
      <c r="G48" s="192"/>
      <c r="H48" s="193"/>
      <c r="I48" s="192"/>
      <c r="J48" s="193"/>
      <c r="K48" s="192"/>
      <c r="L48" s="193"/>
      <c r="M48" s="193"/>
      <c r="N48" s="19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B22" zoomScaleNormal="100" zoomScaleSheetLayoutView="100" workbookViewId="0">
      <selection activeCell="G29" sqref="G29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07" t="s">
        <v>71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9"/>
    </row>
    <row r="9" spans="3:18" ht="22.5" customHeight="1" x14ac:dyDescent="0.25">
      <c r="C9" s="210" t="s">
        <v>53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2"/>
    </row>
    <row r="10" spans="3:18" ht="22.5" customHeight="1" x14ac:dyDescent="0.3">
      <c r="C10" s="194" t="s">
        <v>66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3"/>
      <c r="Q10" s="13"/>
      <c r="R10" s="14"/>
    </row>
    <row r="11" spans="3:18" ht="16.5" customHeight="1" x14ac:dyDescent="0.25">
      <c r="C11" s="196" t="s">
        <v>38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20.25" x14ac:dyDescent="0.25">
      <c r="C13" s="7"/>
      <c r="Q13" s="106" t="s">
        <v>69</v>
      </c>
      <c r="R13" s="107">
        <v>2020</v>
      </c>
    </row>
    <row r="14" spans="3:18" ht="12" customHeight="1" thickBot="1" x14ac:dyDescent="0.3">
      <c r="C14" s="7"/>
      <c r="Q14" s="79"/>
      <c r="R14" s="79"/>
    </row>
    <row r="15" spans="3:18" ht="42" customHeight="1" x14ac:dyDescent="0.25">
      <c r="C15" s="213" t="s">
        <v>16</v>
      </c>
      <c r="D15" s="215" t="s">
        <v>17</v>
      </c>
      <c r="E15" s="216"/>
      <c r="F15" s="217"/>
      <c r="G15" s="224" t="s">
        <v>43</v>
      </c>
      <c r="H15" s="225"/>
      <c r="I15" s="226" t="s">
        <v>44</v>
      </c>
      <c r="J15" s="227"/>
      <c r="K15" s="227"/>
      <c r="L15" s="227"/>
      <c r="M15" s="227"/>
      <c r="N15" s="228"/>
      <c r="O15" s="225" t="s">
        <v>45</v>
      </c>
      <c r="P15" s="229"/>
      <c r="Q15" s="224" t="s">
        <v>46</v>
      </c>
      <c r="R15" s="229"/>
    </row>
    <row r="16" spans="3:18" ht="15" customHeight="1" x14ac:dyDescent="0.25">
      <c r="C16" s="214"/>
      <c r="D16" s="218"/>
      <c r="E16" s="219"/>
      <c r="F16" s="220"/>
      <c r="G16" s="230" t="s">
        <v>19</v>
      </c>
      <c r="H16" s="233" t="s">
        <v>20</v>
      </c>
      <c r="I16" s="241" t="s">
        <v>19</v>
      </c>
      <c r="J16" s="206" t="s">
        <v>20</v>
      </c>
      <c r="K16" s="242" t="s">
        <v>42</v>
      </c>
      <c r="L16" s="242"/>
      <c r="M16" s="242"/>
      <c r="N16" s="243"/>
      <c r="O16" s="203" t="s">
        <v>19</v>
      </c>
      <c r="P16" s="236" t="s">
        <v>20</v>
      </c>
      <c r="Q16" s="230" t="s">
        <v>19</v>
      </c>
      <c r="R16" s="236" t="s">
        <v>20</v>
      </c>
    </row>
    <row r="17" spans="2:18" ht="15" customHeight="1" x14ac:dyDescent="0.25">
      <c r="C17" s="214"/>
      <c r="D17" s="218"/>
      <c r="E17" s="219"/>
      <c r="F17" s="220"/>
      <c r="G17" s="231"/>
      <c r="H17" s="234"/>
      <c r="I17" s="241"/>
      <c r="J17" s="206"/>
      <c r="K17" s="183" t="s">
        <v>41</v>
      </c>
      <c r="L17" s="239" t="s">
        <v>26</v>
      </c>
      <c r="M17" s="239"/>
      <c r="N17" s="240"/>
      <c r="O17" s="204"/>
      <c r="P17" s="237"/>
      <c r="Q17" s="231"/>
      <c r="R17" s="237"/>
    </row>
    <row r="18" spans="2:18" ht="87" customHeight="1" x14ac:dyDescent="0.25">
      <c r="C18" s="214"/>
      <c r="D18" s="221"/>
      <c r="E18" s="222"/>
      <c r="F18" s="223"/>
      <c r="G18" s="232"/>
      <c r="H18" s="235"/>
      <c r="I18" s="241"/>
      <c r="J18" s="206"/>
      <c r="K18" s="183"/>
      <c r="L18" s="80" t="s">
        <v>39</v>
      </c>
      <c r="M18" s="80" t="s">
        <v>63</v>
      </c>
      <c r="N18" s="81" t="s">
        <v>40</v>
      </c>
      <c r="O18" s="205"/>
      <c r="P18" s="238"/>
      <c r="Q18" s="232"/>
      <c r="R18" s="238"/>
    </row>
    <row r="19" spans="2:18" s="7" customFormat="1" ht="15.75" thickBot="1" x14ac:dyDescent="0.3">
      <c r="C19" s="214"/>
      <c r="D19" s="198">
        <v>1</v>
      </c>
      <c r="E19" s="199"/>
      <c r="F19" s="200"/>
      <c r="G19" s="77">
        <v>2</v>
      </c>
      <c r="H19" s="82">
        <v>3</v>
      </c>
      <c r="I19" s="90">
        <v>4</v>
      </c>
      <c r="J19" s="91">
        <v>5</v>
      </c>
      <c r="K19" s="91">
        <v>6</v>
      </c>
      <c r="L19" s="91">
        <v>7</v>
      </c>
      <c r="M19" s="91">
        <v>8</v>
      </c>
      <c r="N19" s="92">
        <v>9</v>
      </c>
      <c r="O19" s="86">
        <v>10</v>
      </c>
      <c r="P19" s="78">
        <v>11</v>
      </c>
      <c r="Q19" s="77">
        <v>12</v>
      </c>
      <c r="R19" s="78">
        <v>13</v>
      </c>
    </row>
    <row r="20" spans="2:18" ht="33" customHeight="1" x14ac:dyDescent="0.25">
      <c r="C20" s="27">
        <v>1</v>
      </c>
      <c r="D20" s="244" t="s">
        <v>28</v>
      </c>
      <c r="E20" s="247" t="s">
        <v>31</v>
      </c>
      <c r="F20" s="93" t="s">
        <v>33</v>
      </c>
      <c r="G20" s="114">
        <f>663+41</f>
        <v>704</v>
      </c>
      <c r="H20" s="115">
        <f>3190+205</f>
        <v>3395</v>
      </c>
      <c r="I20" s="97">
        <v>98</v>
      </c>
      <c r="J20" s="88">
        <v>236.27</v>
      </c>
      <c r="K20" s="88">
        <v>38</v>
      </c>
      <c r="L20" s="88">
        <v>28</v>
      </c>
      <c r="M20" s="88">
        <v>17</v>
      </c>
      <c r="N20" s="89">
        <v>15</v>
      </c>
      <c r="O20" s="31">
        <f>451+25</f>
        <v>476</v>
      </c>
      <c r="P20" s="32">
        <f>1856.13+125</f>
        <v>1981.13</v>
      </c>
      <c r="Q20" s="31">
        <f>346+20</f>
        <v>366</v>
      </c>
      <c r="R20" s="32">
        <f>1604.76+100</f>
        <v>1704.76</v>
      </c>
    </row>
    <row r="21" spans="2:18" ht="33" customHeight="1" x14ac:dyDescent="0.25">
      <c r="C21" s="28">
        <v>2</v>
      </c>
      <c r="D21" s="245"/>
      <c r="E21" s="248"/>
      <c r="F21" s="94" t="s">
        <v>34</v>
      </c>
      <c r="G21" s="116">
        <f>370+118</f>
        <v>488</v>
      </c>
      <c r="H21" s="117">
        <f>1677+716</f>
        <v>2393</v>
      </c>
      <c r="I21" s="98">
        <f>56+10</f>
        <v>66</v>
      </c>
      <c r="J21" s="12">
        <f>93+76</f>
        <v>169</v>
      </c>
      <c r="K21" s="12">
        <f>25+10</f>
        <v>35</v>
      </c>
      <c r="L21" s="12">
        <v>17</v>
      </c>
      <c r="M21" s="12">
        <v>4</v>
      </c>
      <c r="N21" s="85">
        <v>10</v>
      </c>
      <c r="O21" s="25">
        <f>267+73</f>
        <v>340</v>
      </c>
      <c r="P21" s="100">
        <f>1185.65+450</f>
        <v>1635.65</v>
      </c>
      <c r="Q21" s="25">
        <f>142+58</f>
        <v>200</v>
      </c>
      <c r="R21" s="100">
        <f>613.78+339</f>
        <v>952.78</v>
      </c>
    </row>
    <row r="22" spans="2:18" ht="33" customHeight="1" x14ac:dyDescent="0.25">
      <c r="C22" s="28">
        <v>3</v>
      </c>
      <c r="D22" s="245"/>
      <c r="E22" s="201" t="s">
        <v>32</v>
      </c>
      <c r="F22" s="95" t="s">
        <v>33</v>
      </c>
      <c r="G22" s="25">
        <f>1+0+0+0+1+0+0+0+0+0+0+0+2+1+0+0+0+'[1]Форма 3'!$G$22+0+0+0</f>
        <v>14</v>
      </c>
      <c r="H22" s="100">
        <v>152</v>
      </c>
      <c r="I22" s="98">
        <v>7</v>
      </c>
      <c r="J22" s="12">
        <v>75</v>
      </c>
      <c r="K22" s="12">
        <v>5</v>
      </c>
      <c r="L22" s="12">
        <v>2</v>
      </c>
      <c r="M22" s="12">
        <v>0</v>
      </c>
      <c r="N22" s="85">
        <v>0</v>
      </c>
      <c r="O22" s="25">
        <v>6</v>
      </c>
      <c r="P22" s="100">
        <v>28.759999999999998</v>
      </c>
      <c r="Q22" s="25">
        <v>2</v>
      </c>
      <c r="R22" s="100">
        <v>12.44</v>
      </c>
    </row>
    <row r="23" spans="2:18" ht="33" customHeight="1" thickBot="1" x14ac:dyDescent="0.3">
      <c r="C23" s="29">
        <v>4</v>
      </c>
      <c r="D23" s="246"/>
      <c r="E23" s="202"/>
      <c r="F23" s="96" t="s">
        <v>34</v>
      </c>
      <c r="G23" s="36">
        <f>5+3</f>
        <v>8</v>
      </c>
      <c r="H23" s="37">
        <f>66.06+15</f>
        <v>81.06</v>
      </c>
      <c r="I23" s="99">
        <f>2+3</f>
        <v>5</v>
      </c>
      <c r="J23" s="64">
        <f>32+15</f>
        <v>47</v>
      </c>
      <c r="K23" s="64">
        <f>2+3</f>
        <v>5</v>
      </c>
      <c r="L23" s="64">
        <v>0</v>
      </c>
      <c r="M23" s="64">
        <v>0</v>
      </c>
      <c r="N23" s="64">
        <v>0</v>
      </c>
      <c r="O23" s="36">
        <v>1</v>
      </c>
      <c r="P23" s="37">
        <v>4.9000000000000004</v>
      </c>
      <c r="Q23" s="36">
        <v>1</v>
      </c>
      <c r="R23" s="37">
        <v>4.3</v>
      </c>
    </row>
    <row r="24" spans="2:18" ht="45" customHeight="1" x14ac:dyDescent="0.25">
      <c r="B24" s="7">
        <f>21</f>
        <v>21</v>
      </c>
      <c r="C24" s="27">
        <v>5</v>
      </c>
      <c r="D24" s="244" t="s">
        <v>29</v>
      </c>
      <c r="E24" s="30" t="s">
        <v>31</v>
      </c>
      <c r="F24" s="76" t="s">
        <v>34</v>
      </c>
      <c r="G24" s="31">
        <f>9+8</f>
        <v>17</v>
      </c>
      <c r="H24" s="32">
        <f>801+677.14</f>
        <v>1478.1399999999999</v>
      </c>
      <c r="I24" s="102">
        <f>0+0+0+0+0+0+0+0+0+0+1+0+0+0+0+0+0+0+0+0+0+1</f>
        <v>2</v>
      </c>
      <c r="J24" s="33">
        <f>180.6+252.8</f>
        <v>433.4</v>
      </c>
      <c r="K24" s="33">
        <v>1</v>
      </c>
      <c r="L24" s="33">
        <v>1</v>
      </c>
      <c r="M24" s="33">
        <v>0</v>
      </c>
      <c r="N24" s="103">
        <v>0</v>
      </c>
      <c r="O24" s="31">
        <f>2</f>
        <v>2</v>
      </c>
      <c r="P24" s="32">
        <f>157.84</f>
        <v>157.84</v>
      </c>
      <c r="Q24" s="31">
        <v>3</v>
      </c>
      <c r="R24" s="32">
        <v>319</v>
      </c>
    </row>
    <row r="25" spans="2:18" ht="45" customHeight="1" thickBot="1" x14ac:dyDescent="0.3">
      <c r="C25" s="29">
        <v>6</v>
      </c>
      <c r="D25" s="246"/>
      <c r="E25" s="34" t="s">
        <v>32</v>
      </c>
      <c r="F25" s="75" t="s">
        <v>34</v>
      </c>
      <c r="G25" s="36">
        <v>3</v>
      </c>
      <c r="H25" s="37">
        <v>256</v>
      </c>
      <c r="I25" s="104">
        <f>0+0+0+0+0+1+0+0+0+0+0+0+0+1+0+0+0+0+0+0+0</f>
        <v>2</v>
      </c>
      <c r="J25" s="38">
        <v>353.9</v>
      </c>
      <c r="K25" s="38">
        <v>1</v>
      </c>
      <c r="L25" s="38">
        <v>1</v>
      </c>
      <c r="M25" s="38">
        <v>0</v>
      </c>
      <c r="N25" s="99">
        <v>0</v>
      </c>
      <c r="O25" s="36">
        <v>1</v>
      </c>
      <c r="P25" s="37">
        <v>242</v>
      </c>
      <c r="Q25" s="36">
        <v>2</v>
      </c>
      <c r="R25" s="37">
        <v>18</v>
      </c>
    </row>
    <row r="26" spans="2:18" ht="45" customHeight="1" x14ac:dyDescent="0.25">
      <c r="C26" s="27">
        <v>7</v>
      </c>
      <c r="D26" s="244" t="s">
        <v>30</v>
      </c>
      <c r="E26" s="30" t="s">
        <v>31</v>
      </c>
      <c r="F26" s="57" t="s">
        <v>34</v>
      </c>
      <c r="G26" s="83">
        <f>2+3</f>
        <v>5</v>
      </c>
      <c r="H26" s="101">
        <f>1279+262.8</f>
        <v>1541.8</v>
      </c>
      <c r="I26" s="102">
        <v>2</v>
      </c>
      <c r="J26" s="33">
        <v>1279</v>
      </c>
      <c r="K26" s="33">
        <v>1</v>
      </c>
      <c r="L26" s="33">
        <v>1</v>
      </c>
      <c r="M26" s="33">
        <v>0</v>
      </c>
      <c r="N26" s="105">
        <v>0</v>
      </c>
      <c r="O26" s="83">
        <v>0</v>
      </c>
      <c r="P26" s="101">
        <v>0</v>
      </c>
      <c r="Q26" s="83">
        <v>0</v>
      </c>
      <c r="R26" s="101">
        <v>0</v>
      </c>
    </row>
    <row r="27" spans="2:18" ht="45" customHeight="1" thickBot="1" x14ac:dyDescent="0.3">
      <c r="C27" s="29">
        <v>8</v>
      </c>
      <c r="D27" s="246"/>
      <c r="E27" s="34" t="s">
        <v>32</v>
      </c>
      <c r="F27" s="58" t="s">
        <v>34</v>
      </c>
      <c r="G27" s="25">
        <v>11</v>
      </c>
      <c r="H27" s="100">
        <v>4965</v>
      </c>
      <c r="I27" s="104">
        <v>5</v>
      </c>
      <c r="J27" s="38">
        <v>2079</v>
      </c>
      <c r="K27" s="38">
        <v>2</v>
      </c>
      <c r="L27" s="38">
        <v>2</v>
      </c>
      <c r="M27" s="38">
        <v>1</v>
      </c>
      <c r="N27" s="65">
        <v>0</v>
      </c>
      <c r="O27" s="36">
        <v>0</v>
      </c>
      <c r="P27" s="37">
        <v>0</v>
      </c>
      <c r="Q27" s="36">
        <v>0</v>
      </c>
      <c r="R27" s="37">
        <v>0</v>
      </c>
    </row>
    <row r="28" spans="2:18" ht="51.75" customHeight="1" x14ac:dyDescent="0.25">
      <c r="C28" s="27">
        <v>9</v>
      </c>
      <c r="D28" s="244" t="s">
        <v>35</v>
      </c>
      <c r="E28" s="252" t="s">
        <v>47</v>
      </c>
      <c r="F28" s="253"/>
      <c r="G28" s="31">
        <v>1</v>
      </c>
      <c r="H28" s="32">
        <v>10591</v>
      </c>
      <c r="I28" s="102">
        <v>0</v>
      </c>
      <c r="J28" s="33">
        <v>0</v>
      </c>
      <c r="K28" s="33">
        <v>0</v>
      </c>
      <c r="L28" s="33">
        <v>0</v>
      </c>
      <c r="M28" s="33">
        <v>0</v>
      </c>
      <c r="N28" s="105">
        <v>0</v>
      </c>
      <c r="O28" s="31">
        <v>0</v>
      </c>
      <c r="P28" s="32">
        <v>0</v>
      </c>
      <c r="Q28" s="103">
        <v>0</v>
      </c>
      <c r="R28" s="32">
        <v>0</v>
      </c>
    </row>
    <row r="29" spans="2:18" ht="23.25" customHeight="1" x14ac:dyDescent="0.25">
      <c r="C29" s="28">
        <v>10</v>
      </c>
      <c r="D29" s="245"/>
      <c r="E29" s="254" t="s">
        <v>48</v>
      </c>
      <c r="F29" s="255"/>
      <c r="G29" s="25">
        <f t="shared" ref="G29:I33" si="0">0+0+0+0+0+0+0+0+0+0+0+0+0+0+0+0+0+0+0+0+0</f>
        <v>0</v>
      </c>
      <c r="H29" s="100">
        <f t="shared" si="0"/>
        <v>0</v>
      </c>
      <c r="I29" s="84">
        <f t="shared" si="0"/>
        <v>0</v>
      </c>
      <c r="J29" s="12">
        <v>0</v>
      </c>
      <c r="K29" s="12">
        <v>0</v>
      </c>
      <c r="L29" s="12">
        <v>0</v>
      </c>
      <c r="M29" s="12">
        <v>0</v>
      </c>
      <c r="N29" s="26">
        <v>0</v>
      </c>
      <c r="O29" s="25">
        <v>0</v>
      </c>
      <c r="P29" s="100">
        <v>0</v>
      </c>
      <c r="Q29" s="85">
        <v>0</v>
      </c>
      <c r="R29" s="100">
        <v>0</v>
      </c>
    </row>
    <row r="30" spans="2:18" ht="50.25" customHeight="1" x14ac:dyDescent="0.25">
      <c r="C30" s="28">
        <v>11</v>
      </c>
      <c r="D30" s="245"/>
      <c r="E30" s="254" t="s">
        <v>49</v>
      </c>
      <c r="F30" s="255"/>
      <c r="G30" s="25">
        <f t="shared" si="0"/>
        <v>0</v>
      </c>
      <c r="H30" s="100">
        <f t="shared" si="0"/>
        <v>0</v>
      </c>
      <c r="I30" s="87">
        <f t="shared" si="0"/>
        <v>0</v>
      </c>
      <c r="J30" s="88">
        <v>0</v>
      </c>
      <c r="K30" s="88">
        <v>0</v>
      </c>
      <c r="L30" s="88">
        <v>0</v>
      </c>
      <c r="M30" s="88">
        <v>0</v>
      </c>
      <c r="N30" s="100">
        <v>0</v>
      </c>
      <c r="O30" s="25">
        <v>0</v>
      </c>
      <c r="P30" s="100">
        <v>0</v>
      </c>
      <c r="Q30" s="85">
        <v>0</v>
      </c>
      <c r="R30" s="100">
        <v>0</v>
      </c>
    </row>
    <row r="31" spans="2:18" ht="25.5" customHeight="1" x14ac:dyDescent="0.25">
      <c r="C31" s="28">
        <v>12</v>
      </c>
      <c r="D31" s="245"/>
      <c r="E31" s="254" t="s">
        <v>50</v>
      </c>
      <c r="F31" s="255"/>
      <c r="G31" s="25">
        <f>2</f>
        <v>2</v>
      </c>
      <c r="H31" s="100">
        <f>10</f>
        <v>10</v>
      </c>
      <c r="I31" s="84">
        <f t="shared" si="0"/>
        <v>0</v>
      </c>
      <c r="J31" s="12">
        <v>0</v>
      </c>
      <c r="K31" s="12">
        <v>0</v>
      </c>
      <c r="L31" s="12">
        <v>0</v>
      </c>
      <c r="M31" s="12">
        <v>0</v>
      </c>
      <c r="N31" s="26">
        <v>0</v>
      </c>
      <c r="O31" s="25">
        <v>0</v>
      </c>
      <c r="P31" s="100">
        <v>0</v>
      </c>
      <c r="Q31" s="85">
        <v>0</v>
      </c>
      <c r="R31" s="12">
        <v>0</v>
      </c>
    </row>
    <row r="32" spans="2:18" ht="50.25" customHeight="1" x14ac:dyDescent="0.25">
      <c r="C32" s="28">
        <v>13</v>
      </c>
      <c r="D32" s="245"/>
      <c r="E32" s="254" t="s">
        <v>51</v>
      </c>
      <c r="F32" s="255"/>
      <c r="G32" s="83">
        <f>3</f>
        <v>3</v>
      </c>
      <c r="H32" s="101">
        <f>15</f>
        <v>15</v>
      </c>
      <c r="I32" s="87">
        <f t="shared" si="0"/>
        <v>0</v>
      </c>
      <c r="J32" s="88">
        <v>0</v>
      </c>
      <c r="K32" s="88">
        <v>0</v>
      </c>
      <c r="L32" s="88">
        <v>0</v>
      </c>
      <c r="M32" s="88">
        <v>0</v>
      </c>
      <c r="N32" s="100">
        <v>0</v>
      </c>
      <c r="O32" s="83">
        <v>0</v>
      </c>
      <c r="P32" s="101">
        <v>0</v>
      </c>
      <c r="Q32" s="89">
        <v>0</v>
      </c>
      <c r="R32" s="101">
        <v>0</v>
      </c>
    </row>
    <row r="33" spans="3:18" ht="50.25" customHeight="1" thickBot="1" x14ac:dyDescent="0.3">
      <c r="C33" s="29">
        <v>14</v>
      </c>
      <c r="D33" s="246"/>
      <c r="E33" s="256" t="s">
        <v>52</v>
      </c>
      <c r="F33" s="257"/>
      <c r="G33" s="36">
        <f>12</f>
        <v>12</v>
      </c>
      <c r="H33" s="37">
        <f>253.78</f>
        <v>253.78</v>
      </c>
      <c r="I33" s="104">
        <f t="shared" si="0"/>
        <v>0</v>
      </c>
      <c r="J33" s="38">
        <v>0</v>
      </c>
      <c r="K33" s="38">
        <v>0</v>
      </c>
      <c r="L33" s="38">
        <v>0</v>
      </c>
      <c r="M33" s="38">
        <v>0</v>
      </c>
      <c r="N33" s="65">
        <v>0</v>
      </c>
      <c r="O33" s="36">
        <f>1</f>
        <v>1</v>
      </c>
      <c r="P33" s="37">
        <f>198.78</f>
        <v>198.78</v>
      </c>
      <c r="Q33" s="99">
        <v>0</v>
      </c>
      <c r="R33" s="37">
        <v>0</v>
      </c>
    </row>
    <row r="34" spans="3:18" ht="21" customHeight="1" thickBot="1" x14ac:dyDescent="0.3">
      <c r="C34" s="72">
        <v>15</v>
      </c>
      <c r="D34" s="249" t="s">
        <v>36</v>
      </c>
      <c r="E34" s="250"/>
      <c r="F34" s="251"/>
      <c r="G34" s="73">
        <f>SUM(G20:G33)</f>
        <v>1268</v>
      </c>
      <c r="H34" s="73">
        <f>SUM(H20:H33)</f>
        <v>25131.78</v>
      </c>
      <c r="I34" s="73">
        <f t="shared" ref="I34:R34" si="1">SUM(I20:I33)</f>
        <v>187</v>
      </c>
      <c r="J34" s="73">
        <f t="shared" si="1"/>
        <v>4672.57</v>
      </c>
      <c r="K34" s="73">
        <f t="shared" si="1"/>
        <v>88</v>
      </c>
      <c r="L34" s="73">
        <f t="shared" si="1"/>
        <v>52</v>
      </c>
      <c r="M34" s="73">
        <f t="shared" si="1"/>
        <v>22</v>
      </c>
      <c r="N34" s="73">
        <f t="shared" si="1"/>
        <v>25</v>
      </c>
      <c r="O34" s="73">
        <f t="shared" si="1"/>
        <v>827</v>
      </c>
      <c r="P34" s="73">
        <f t="shared" si="1"/>
        <v>4249.0600000000004</v>
      </c>
      <c r="Q34" s="73">
        <f t="shared" si="1"/>
        <v>574</v>
      </c>
      <c r="R34" s="74">
        <f t="shared" si="1"/>
        <v>3011.28</v>
      </c>
    </row>
    <row r="35" spans="3:18" x14ac:dyDescent="0.25">
      <c r="G35" s="7"/>
      <c r="H35" s="7"/>
    </row>
    <row r="36" spans="3:18" x14ac:dyDescent="0.25">
      <c r="J36" s="125"/>
    </row>
    <row r="49" spans="7:18" x14ac:dyDescent="0.2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7:18" x14ac:dyDescent="0.2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7:18" x14ac:dyDescent="0.2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7:18" x14ac:dyDescent="0.25"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7:18" x14ac:dyDescent="0.25"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7:18" x14ac:dyDescent="0.25"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68"/>
    </row>
    <row r="55" spans="7:18" x14ac:dyDescent="0.25"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68"/>
    </row>
    <row r="56" spans="7:18" x14ac:dyDescent="0.25"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7:18" x14ac:dyDescent="0.25"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7:18" x14ac:dyDescent="0.25"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7:18" x14ac:dyDescent="0.25"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7:18" x14ac:dyDescent="0.25"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7:18" x14ac:dyDescent="0.25">
      <c r="G61" s="69"/>
      <c r="H61" s="70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7:18" x14ac:dyDescent="0.25">
      <c r="G62" s="69"/>
      <c r="H62" s="70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7:18" x14ac:dyDescent="0.25">
      <c r="G63" s="69"/>
      <c r="H63" s="70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7:18" x14ac:dyDescent="0.25">
      <c r="G64" s="69"/>
      <c r="H64" s="70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7:18" x14ac:dyDescent="0.25">
      <c r="G65" s="69"/>
      <c r="H65" s="70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7:18" x14ac:dyDescent="0.25"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7:18" x14ac:dyDescent="0.25"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7:18" x14ac:dyDescent="0.25"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7:18" x14ac:dyDescent="0.25"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7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7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2020-10-16T10:17:06Z</dcterms:modified>
</cp:coreProperties>
</file>