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3" l="1"/>
  <c r="Q27" i="3"/>
  <c r="R24" i="3"/>
  <c r="Q24" i="3"/>
  <c r="P24" i="3"/>
  <c r="O24" i="3"/>
  <c r="R23" i="3"/>
  <c r="Q23" i="3"/>
  <c r="R21" i="3"/>
  <c r="Q21" i="3"/>
  <c r="R20" i="3"/>
  <c r="Q20" i="3"/>
  <c r="P21" i="3"/>
  <c r="O21" i="3"/>
  <c r="P20" i="3"/>
  <c r="O20" i="3"/>
  <c r="H33" i="3"/>
  <c r="G33" i="3"/>
  <c r="H29" i="3"/>
  <c r="G29" i="3"/>
  <c r="H28" i="3"/>
  <c r="G28" i="3"/>
  <c r="H26" i="3"/>
  <c r="G26" i="3"/>
  <c r="K25" i="3"/>
  <c r="J25" i="3"/>
  <c r="I25" i="3"/>
  <c r="H25" i="3"/>
  <c r="G25" i="3"/>
  <c r="H24" i="3"/>
  <c r="G24" i="3"/>
  <c r="K23" i="3"/>
  <c r="J23" i="3"/>
  <c r="I23" i="3"/>
  <c r="K22" i="3"/>
  <c r="J22" i="3"/>
  <c r="I22" i="3"/>
  <c r="K21" i="3"/>
  <c r="J21" i="3"/>
  <c r="I21" i="3"/>
  <c r="H20" i="3"/>
  <c r="H21" i="3"/>
  <c r="H22" i="3"/>
  <c r="H23" i="3"/>
  <c r="G23" i="3"/>
  <c r="G22" i="3"/>
  <c r="G21" i="3"/>
  <c r="G20" i="3"/>
  <c r="I29" i="2"/>
  <c r="H29" i="2"/>
  <c r="G29" i="2"/>
  <c r="F29" i="2"/>
  <c r="I23" i="2" l="1"/>
  <c r="I21" i="2"/>
  <c r="H21" i="2"/>
  <c r="K20" i="3" l="1"/>
  <c r="N28" i="3"/>
  <c r="L28" i="3"/>
  <c r="J28" i="3"/>
  <c r="I28" i="3"/>
  <c r="L22" i="3" l="1"/>
  <c r="N20" i="3" l="1"/>
  <c r="J20" i="3"/>
  <c r="I20" i="3"/>
  <c r="L21" i="3" l="1"/>
  <c r="P22" i="3" l="1"/>
  <c r="O22" i="3"/>
  <c r="L25" i="3" l="1"/>
  <c r="P23" i="3" l="1"/>
  <c r="O23" i="3"/>
  <c r="N21" i="3" l="1"/>
  <c r="P25" i="3" l="1"/>
  <c r="O25" i="3"/>
  <c r="M20" i="3"/>
  <c r="R22" i="3" l="1"/>
  <c r="Q22" i="3"/>
  <c r="R26" i="3" l="1"/>
  <c r="Q26" i="3"/>
  <c r="L24" i="3"/>
  <c r="J24" i="3"/>
  <c r="I24" i="3"/>
  <c r="L20" i="3" l="1"/>
  <c r="N21" i="2" l="1"/>
  <c r="K21" i="2"/>
  <c r="J21" i="2"/>
  <c r="L21" i="2" l="1"/>
  <c r="M23" i="2" l="1"/>
  <c r="N26" i="2"/>
  <c r="K26" i="2"/>
  <c r="J26" i="2"/>
  <c r="N23" i="2"/>
  <c r="K23" i="2"/>
  <c r="J23" i="2"/>
  <c r="N25" i="2" l="1"/>
  <c r="M25" i="2"/>
  <c r="L25" i="2"/>
  <c r="K25" i="2"/>
  <c r="J25" i="2"/>
  <c r="I25" i="2"/>
  <c r="H25" i="2"/>
  <c r="L23" i="2" l="1"/>
  <c r="M21" i="2" l="1"/>
  <c r="M26" i="2" l="1"/>
  <c r="L26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<sst xmlns="http://schemas.openxmlformats.org/spreadsheetml/2006/main" count="127" uniqueCount="72">
  <si>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</si>
  <si>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</si>
  <si>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</si>
  <si>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</si>
  <si>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</si>
  <si>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</si>
  <si>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</si>
  <si>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</si>
  <si>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</si>
  <si>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</si>
  <si>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</si>
  <si>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</si>
  <si>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</si>
  <si>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</si>
  <si>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</si>
  <si>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</si>
  <si>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</si>
  <si>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</si>
  <si>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</si>
  <si>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</si>
  <si>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</si>
  <si>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</si>
  <si>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</si>
  <si>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</si>
  <si>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</si>
  <si>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</si>
  <si>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</si>
  <si>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</si>
  <si>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</si>
  <si>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</si>
  <si>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</si>
  <si>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</si>
  <si>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</si>
  <si>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</si>
  <si>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</si>
  <si>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</si>
  <si>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</si>
  <si>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</si>
  <si>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</si>
  <si>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</si>
  <si>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</si>
  <si>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</si>
  <si>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</si>
  <si>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</si>
  <si>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</si>
  <si>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</si>
  <si>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</si>
  <si>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</si>
  <si>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</si>
  <si>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</si>
  <si>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</si>
  <si>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</si>
  <si>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</si>
  <si>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</si>
  <si>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</si>
  <si>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</si>
  <si>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</si>
  <si>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</si>
  <si>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</si>
  <si>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</si>
  <si>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</si>
  <si>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</si>
  <si>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</si>
  <si>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</si>
  <si>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</si>
  <si>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</si>
  <si>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</si>
  <si>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</si>
  <si>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</si>
  <si>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май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</si>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</sst>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28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06" t="s">
        <v>67</v>
      </c>
      <c r="C8" s="107"/>
      <c r="D8" s="107"/>
      <c r="E8" s="107"/>
      <c r="F8" s="107"/>
      <c r="G8" s="107"/>
      <c r="H8" s="107"/>
      <c r="I8" s="107"/>
      <c r="J8" s="107"/>
      <c r="K8" s="108"/>
    </row>
    <row r="9" spans="2:17" ht="19.5" customHeight="1" x14ac:dyDescent="0.25">
      <c r="B9" s="109" t="s">
        <v>54</v>
      </c>
      <c r="C9" s="110"/>
      <c r="D9" s="110"/>
      <c r="E9" s="110"/>
      <c r="F9" s="110"/>
      <c r="G9" s="110"/>
      <c r="H9" s="110"/>
      <c r="I9" s="110"/>
      <c r="J9" s="110"/>
      <c r="K9" s="111"/>
    </row>
    <row r="10" spans="2:17" ht="15.75" customHeight="1" x14ac:dyDescent="0.3">
      <c r="B10" s="112" t="s">
        <v>68</v>
      </c>
      <c r="C10" s="113"/>
      <c r="D10" s="113"/>
      <c r="E10" s="113"/>
      <c r="F10" s="113"/>
      <c r="G10" s="113"/>
      <c r="H10" s="113"/>
      <c r="I10" s="113"/>
      <c r="J10" s="113"/>
      <c r="K10" s="114"/>
    </row>
    <row r="11" spans="2:17" ht="18" x14ac:dyDescent="0.25">
      <c r="B11" s="115" t="s">
        <v>15</v>
      </c>
      <c r="C11" s="116"/>
      <c r="D11" s="116"/>
      <c r="E11" s="116"/>
      <c r="F11" s="116"/>
      <c r="G11" s="116"/>
      <c r="H11" s="116"/>
      <c r="I11" s="116"/>
      <c r="J11" s="116"/>
      <c r="K11" s="117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05" t="s">
        <v>0</v>
      </c>
      <c r="C15" s="105" t="s">
        <v>1</v>
      </c>
      <c r="D15" s="105"/>
      <c r="E15" s="105" t="s">
        <v>4</v>
      </c>
      <c r="F15" s="105"/>
      <c r="G15" s="105"/>
      <c r="H15" s="105" t="s">
        <v>5</v>
      </c>
      <c r="I15" s="105"/>
      <c r="J15" s="105" t="s">
        <v>6</v>
      </c>
      <c r="K15" s="105"/>
      <c r="L15" s="2"/>
      <c r="M15" s="2"/>
      <c r="N15" s="2"/>
      <c r="O15" s="2"/>
      <c r="P15" s="2"/>
      <c r="Q15" s="3"/>
    </row>
    <row r="16" spans="2:17" ht="70.5" customHeight="1" x14ac:dyDescent="0.25">
      <c r="B16" s="105"/>
      <c r="C16" s="105" t="s">
        <v>2</v>
      </c>
      <c r="D16" s="105" t="s">
        <v>3</v>
      </c>
      <c r="E16" s="105" t="s">
        <v>7</v>
      </c>
      <c r="F16" s="105"/>
      <c r="G16" s="105" t="s">
        <v>10</v>
      </c>
      <c r="H16" s="105" t="s">
        <v>11</v>
      </c>
      <c r="I16" s="105" t="s">
        <v>12</v>
      </c>
      <c r="J16" s="105" t="s">
        <v>13</v>
      </c>
      <c r="K16" s="105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05"/>
      <c r="C17" s="105"/>
      <c r="D17" s="105"/>
      <c r="E17" s="5" t="s">
        <v>8</v>
      </c>
      <c r="F17" s="5" t="s">
        <v>9</v>
      </c>
      <c r="G17" s="105"/>
      <c r="H17" s="105"/>
      <c r="I17" s="105"/>
      <c r="J17" s="105"/>
      <c r="K17" s="105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4" zoomScale="110" zoomScaleNormal="100" zoomScaleSheetLayoutView="110" workbookViewId="0">
      <selection activeCell="I30" sqref="I30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06" t="s">
        <v>65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2:14" ht="18" x14ac:dyDescent="0.25">
      <c r="B10" s="109" t="s">
        <v>64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</row>
    <row r="11" spans="2:14" ht="18.75" x14ac:dyDescent="0.3">
      <c r="B11" s="130" t="s">
        <v>66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</row>
    <row r="12" spans="2:14" ht="18" x14ac:dyDescent="0.25">
      <c r="B12" s="133" t="s">
        <v>38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8" t="s">
        <v>69</v>
      </c>
      <c r="N14" s="58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20" t="s">
        <v>16</v>
      </c>
      <c r="C16" s="120" t="s">
        <v>17</v>
      </c>
      <c r="D16" s="120"/>
      <c r="E16" s="137"/>
      <c r="F16" s="138" t="s">
        <v>18</v>
      </c>
      <c r="G16" s="139"/>
      <c r="H16" s="138" t="s">
        <v>21</v>
      </c>
      <c r="I16" s="139"/>
      <c r="J16" s="138" t="s">
        <v>22</v>
      </c>
      <c r="K16" s="140"/>
      <c r="L16" s="140"/>
      <c r="M16" s="140"/>
      <c r="N16" s="139"/>
    </row>
    <row r="17" spans="2:14" x14ac:dyDescent="0.25">
      <c r="B17" s="120"/>
      <c r="C17" s="120"/>
      <c r="D17" s="120"/>
      <c r="E17" s="137"/>
      <c r="F17" s="141" t="s">
        <v>19</v>
      </c>
      <c r="G17" s="121" t="s">
        <v>20</v>
      </c>
      <c r="H17" s="141" t="s">
        <v>19</v>
      </c>
      <c r="I17" s="121" t="s">
        <v>20</v>
      </c>
      <c r="J17" s="141" t="str">
        <f>F17</f>
        <v>количество</v>
      </c>
      <c r="K17" s="120" t="str">
        <f>I17</f>
        <v>объем, м3/час</v>
      </c>
      <c r="L17" s="120" t="s">
        <v>23</v>
      </c>
      <c r="M17" s="120"/>
      <c r="N17" s="121"/>
    </row>
    <row r="18" spans="2:14" ht="42.75" x14ac:dyDescent="0.25">
      <c r="B18" s="120"/>
      <c r="C18" s="120"/>
      <c r="D18" s="120"/>
      <c r="E18" s="137"/>
      <c r="F18" s="141"/>
      <c r="G18" s="121"/>
      <c r="H18" s="141"/>
      <c r="I18" s="121"/>
      <c r="J18" s="141"/>
      <c r="K18" s="120"/>
      <c r="L18" s="22" t="s">
        <v>24</v>
      </c>
      <c r="M18" s="22" t="s">
        <v>25</v>
      </c>
      <c r="N18" s="26" t="s">
        <v>26</v>
      </c>
    </row>
    <row r="19" spans="2:14" ht="15.75" thickBot="1" x14ac:dyDescent="0.3">
      <c r="B19" s="136"/>
      <c r="C19" s="136">
        <v>1</v>
      </c>
      <c r="D19" s="136"/>
      <c r="E19" s="142"/>
      <c r="F19" s="69">
        <v>2</v>
      </c>
      <c r="G19" s="70">
        <v>3</v>
      </c>
      <c r="H19" s="69">
        <v>4</v>
      </c>
      <c r="I19" s="70">
        <v>5</v>
      </c>
      <c r="J19" s="69">
        <v>6</v>
      </c>
      <c r="K19" s="24">
        <v>7</v>
      </c>
      <c r="L19" s="24">
        <v>8</v>
      </c>
      <c r="M19" s="24">
        <v>9</v>
      </c>
      <c r="N19" s="70">
        <v>10</v>
      </c>
    </row>
    <row r="20" spans="2:14" ht="15.75" thickBot="1" x14ac:dyDescent="0.3">
      <c r="B20" s="59">
        <v>1</v>
      </c>
      <c r="C20" s="176" t="s">
        <v>27</v>
      </c>
      <c r="D20" s="177"/>
      <c r="E20" s="178"/>
      <c r="F20" s="71"/>
      <c r="G20" s="72"/>
      <c r="H20" s="71"/>
      <c r="I20" s="72"/>
      <c r="J20" s="71"/>
      <c r="K20" s="73"/>
      <c r="L20" s="73"/>
      <c r="M20" s="73"/>
      <c r="N20" s="72"/>
    </row>
    <row r="21" spans="2:14" x14ac:dyDescent="0.25">
      <c r="B21" s="60">
        <v>2</v>
      </c>
      <c r="C21" s="163" t="s">
        <v>28</v>
      </c>
      <c r="D21" s="180" t="s">
        <v>31</v>
      </c>
      <c r="E21" s="63" t="s">
        <v>33</v>
      </c>
      <c r="F21" s="159">
        <v>154</v>
      </c>
      <c r="G21" s="157">
        <v>736.12</v>
      </c>
      <c r="H21" s="159">
        <f>154-21</f>
        <v>133</v>
      </c>
      <c r="I21" s="157">
        <f>736-96</f>
        <v>640</v>
      </c>
      <c r="J21" s="159">
        <f>2+11+1+1+1+1+3+1</f>
        <v>21</v>
      </c>
      <c r="K21" s="161">
        <f>10+48.61+5+4.9+5+9.25+13.6</f>
        <v>96.36</v>
      </c>
      <c r="L21" s="122">
        <f>1+12+1+2</f>
        <v>16</v>
      </c>
      <c r="M21" s="122">
        <f>1</f>
        <v>1</v>
      </c>
      <c r="N21" s="124">
        <f>1+1+1+1</f>
        <v>4</v>
      </c>
    </row>
    <row r="22" spans="2:14" ht="30" x14ac:dyDescent="0.25">
      <c r="B22" s="61">
        <v>3</v>
      </c>
      <c r="C22" s="179"/>
      <c r="D22" s="181"/>
      <c r="E22" s="64" t="s">
        <v>34</v>
      </c>
      <c r="F22" s="160"/>
      <c r="G22" s="158"/>
      <c r="H22" s="160"/>
      <c r="I22" s="158"/>
      <c r="J22" s="160"/>
      <c r="K22" s="162"/>
      <c r="L22" s="123"/>
      <c r="M22" s="123"/>
      <c r="N22" s="125"/>
    </row>
    <row r="23" spans="2:14" x14ac:dyDescent="0.25">
      <c r="B23" s="61">
        <v>4</v>
      </c>
      <c r="C23" s="179"/>
      <c r="D23" s="147" t="s">
        <v>32</v>
      </c>
      <c r="E23" s="65" t="s">
        <v>33</v>
      </c>
      <c r="F23" s="149">
        <v>25</v>
      </c>
      <c r="G23" s="151">
        <v>5613.44</v>
      </c>
      <c r="H23" s="153">
        <v>4</v>
      </c>
      <c r="I23" s="155">
        <f>5613-5578</f>
        <v>35</v>
      </c>
      <c r="J23" s="153">
        <f>17+2+2</f>
        <v>21</v>
      </c>
      <c r="K23" s="165">
        <f>5540+10+27.84</f>
        <v>5577.84</v>
      </c>
      <c r="L23" s="143">
        <f>11+2</f>
        <v>13</v>
      </c>
      <c r="M23" s="143">
        <f>0</f>
        <v>0</v>
      </c>
      <c r="N23" s="145">
        <f>6+2</f>
        <v>8</v>
      </c>
    </row>
    <row r="24" spans="2:14" ht="30.75" thickBot="1" x14ac:dyDescent="0.3">
      <c r="B24" s="62">
        <v>5</v>
      </c>
      <c r="C24" s="164"/>
      <c r="D24" s="148"/>
      <c r="E24" s="66" t="s">
        <v>34</v>
      </c>
      <c r="F24" s="150"/>
      <c r="G24" s="152"/>
      <c r="H24" s="154"/>
      <c r="I24" s="156"/>
      <c r="J24" s="154"/>
      <c r="K24" s="166"/>
      <c r="L24" s="144"/>
      <c r="M24" s="144"/>
      <c r="N24" s="146"/>
    </row>
    <row r="25" spans="2:14" ht="30" x14ac:dyDescent="0.25">
      <c r="B25" s="60">
        <v>6</v>
      </c>
      <c r="C25" s="163" t="s">
        <v>29</v>
      </c>
      <c r="D25" s="34" t="s">
        <v>31</v>
      </c>
      <c r="E25" s="67" t="s">
        <v>34</v>
      </c>
      <c r="F25" s="35">
        <v>4</v>
      </c>
      <c r="G25" s="36">
        <v>70.78</v>
      </c>
      <c r="H25" s="35">
        <f>2</f>
        <v>2</v>
      </c>
      <c r="I25" s="36">
        <f>8.78</f>
        <v>8.7799999999999994</v>
      </c>
      <c r="J25" s="35">
        <f>2</f>
        <v>2</v>
      </c>
      <c r="K25" s="38">
        <f>62</f>
        <v>62</v>
      </c>
      <c r="L25" s="39">
        <f>2</f>
        <v>2</v>
      </c>
      <c r="M25" s="39">
        <f>0</f>
        <v>0</v>
      </c>
      <c r="N25" s="37">
        <f>0</f>
        <v>0</v>
      </c>
    </row>
    <row r="26" spans="2:14" ht="30.75" thickBot="1" x14ac:dyDescent="0.3">
      <c r="B26" s="62">
        <v>7</v>
      </c>
      <c r="C26" s="164"/>
      <c r="D26" s="40" t="s">
        <v>32</v>
      </c>
      <c r="E26" s="68" t="s">
        <v>34</v>
      </c>
      <c r="F26" s="41">
        <v>7</v>
      </c>
      <c r="G26" s="76">
        <v>2177.88</v>
      </c>
      <c r="H26" s="42"/>
      <c r="I26" s="43"/>
      <c r="J26" s="42">
        <f>1+2+1</f>
        <v>4</v>
      </c>
      <c r="K26" s="75">
        <f>351+872.2+141.58</f>
        <v>1364.78</v>
      </c>
      <c r="L26" s="44">
        <f>1</f>
        <v>1</v>
      </c>
      <c r="M26" s="44">
        <f>1</f>
        <v>1</v>
      </c>
      <c r="N26" s="43">
        <f>1+1</f>
        <v>2</v>
      </c>
    </row>
    <row r="27" spans="2:14" ht="30" x14ac:dyDescent="0.25">
      <c r="B27" s="60">
        <v>8</v>
      </c>
      <c r="C27" s="163" t="s">
        <v>30</v>
      </c>
      <c r="D27" s="34" t="s">
        <v>31</v>
      </c>
      <c r="E27" s="67" t="s">
        <v>34</v>
      </c>
      <c r="F27" s="35"/>
      <c r="G27" s="37"/>
      <c r="H27" s="35"/>
      <c r="I27" s="37"/>
      <c r="J27" s="35"/>
      <c r="K27" s="39"/>
      <c r="L27" s="39"/>
      <c r="M27" s="39"/>
      <c r="N27" s="37"/>
    </row>
    <row r="28" spans="2:14" ht="30.75" thickBot="1" x14ac:dyDescent="0.3">
      <c r="B28" s="62">
        <v>9</v>
      </c>
      <c r="C28" s="164"/>
      <c r="D28" s="40" t="s">
        <v>32</v>
      </c>
      <c r="E28" s="68" t="s">
        <v>34</v>
      </c>
      <c r="F28" s="42"/>
      <c r="G28" s="43"/>
      <c r="H28" s="42"/>
      <c r="I28" s="43"/>
      <c r="J28" s="42"/>
      <c r="K28" s="44"/>
      <c r="L28" s="44"/>
      <c r="M28" s="44"/>
      <c r="N28" s="43"/>
    </row>
    <row r="29" spans="2:14" ht="15.75" thickBot="1" x14ac:dyDescent="0.3">
      <c r="B29" s="60">
        <v>10</v>
      </c>
      <c r="C29" s="167" t="s">
        <v>35</v>
      </c>
      <c r="D29" s="168"/>
      <c r="E29" s="169"/>
      <c r="F29" s="49">
        <f>1</f>
        <v>1</v>
      </c>
      <c r="G29" s="81">
        <f>198.74</f>
        <v>198.74</v>
      </c>
      <c r="H29" s="49">
        <f>1</f>
        <v>1</v>
      </c>
      <c r="I29" s="50">
        <f>198.74</f>
        <v>198.74</v>
      </c>
      <c r="J29" s="49"/>
      <c r="K29" s="82"/>
      <c r="L29" s="51"/>
      <c r="M29" s="51"/>
      <c r="N29" s="50"/>
    </row>
    <row r="30" spans="2:14" ht="18.75" customHeight="1" thickBot="1" x14ac:dyDescent="0.3">
      <c r="B30" s="61">
        <v>11</v>
      </c>
      <c r="C30" s="170" t="s">
        <v>36</v>
      </c>
      <c r="D30" s="171"/>
      <c r="E30" s="172"/>
      <c r="F30" s="55">
        <f>F21+F23+F25+F26+F27+F28+F29</f>
        <v>191</v>
      </c>
      <c r="G30" s="56">
        <f>G21+G23+G25+G26+G27+G28+G29</f>
        <v>8796.9599999999991</v>
      </c>
      <c r="H30" s="55">
        <f t="shared" ref="H30:N30" si="0">H21+H23+H25+H26+H27+H28+H29</f>
        <v>140</v>
      </c>
      <c r="I30" s="56">
        <f t="shared" si="0"/>
        <v>882.52</v>
      </c>
      <c r="J30" s="55">
        <f t="shared" si="0"/>
        <v>48</v>
      </c>
      <c r="K30" s="57">
        <f t="shared" si="0"/>
        <v>7100.98</v>
      </c>
      <c r="L30" s="57">
        <f t="shared" si="0"/>
        <v>32</v>
      </c>
      <c r="M30" s="57">
        <f t="shared" si="0"/>
        <v>2</v>
      </c>
      <c r="N30" s="56">
        <f t="shared" si="0"/>
        <v>14</v>
      </c>
    </row>
    <row r="31" spans="2:14" ht="15.75" thickBot="1" x14ac:dyDescent="0.3">
      <c r="B31" s="62">
        <v>12</v>
      </c>
      <c r="C31" s="173" t="s">
        <v>37</v>
      </c>
      <c r="D31" s="174"/>
      <c r="E31" s="175"/>
      <c r="F31" s="52"/>
      <c r="G31" s="53"/>
      <c r="H31" s="52"/>
      <c r="I31" s="53"/>
      <c r="J31" s="52"/>
      <c r="K31" s="54"/>
      <c r="L31" s="54"/>
      <c r="M31" s="54"/>
      <c r="N31" s="53"/>
    </row>
    <row r="45" spans="6:16" x14ac:dyDescent="0.25">
      <c r="F45" s="119"/>
      <c r="G45" s="118"/>
      <c r="H45" s="119"/>
      <c r="I45" s="118"/>
      <c r="J45" s="119"/>
      <c r="K45" s="118"/>
      <c r="L45" s="119"/>
      <c r="M45" s="119"/>
      <c r="N45" s="119"/>
      <c r="O45" s="45"/>
      <c r="P45" s="45"/>
    </row>
    <row r="46" spans="6:16" x14ac:dyDescent="0.25">
      <c r="F46" s="119"/>
      <c r="G46" s="118"/>
      <c r="H46" s="119"/>
      <c r="I46" s="118"/>
      <c r="J46" s="119"/>
      <c r="K46" s="118"/>
      <c r="L46" s="119"/>
      <c r="M46" s="119"/>
      <c r="N46" s="119"/>
      <c r="O46" s="45"/>
      <c r="P46" s="45"/>
    </row>
    <row r="47" spans="6:16" x14ac:dyDescent="0.25">
      <c r="F47" s="119"/>
      <c r="G47" s="118"/>
      <c r="H47" s="119"/>
      <c r="I47" s="118"/>
      <c r="J47" s="119"/>
      <c r="K47" s="118"/>
      <c r="L47" s="119"/>
      <c r="M47" s="119"/>
      <c r="N47" s="119"/>
      <c r="O47" s="45"/>
      <c r="P47" s="45"/>
    </row>
    <row r="48" spans="6:16" x14ac:dyDescent="0.25">
      <c r="F48" s="119"/>
      <c r="G48" s="118"/>
      <c r="H48" s="119"/>
      <c r="I48" s="118"/>
      <c r="J48" s="119"/>
      <c r="K48" s="118"/>
      <c r="L48" s="119"/>
      <c r="M48" s="119"/>
      <c r="N48" s="119"/>
      <c r="O48" s="45"/>
      <c r="P48" s="45"/>
    </row>
    <row r="49" spans="6:16" x14ac:dyDescent="0.25">
      <c r="F49" s="46"/>
      <c r="G49" s="47"/>
      <c r="H49" s="46"/>
      <c r="I49" s="46"/>
      <c r="J49" s="46"/>
      <c r="K49" s="47"/>
      <c r="L49" s="46"/>
      <c r="M49" s="46"/>
      <c r="N49" s="46"/>
      <c r="O49" s="45"/>
      <c r="P49" s="45"/>
    </row>
    <row r="50" spans="6:16" x14ac:dyDescent="0.25">
      <c r="F50" s="48"/>
      <c r="G50" s="48"/>
      <c r="H50" s="46"/>
      <c r="I50" s="46"/>
      <c r="J50" s="46"/>
      <c r="K50" s="46"/>
      <c r="L50" s="46"/>
      <c r="M50" s="46"/>
      <c r="N50" s="46"/>
      <c r="O50" s="45"/>
      <c r="P50" s="45"/>
    </row>
    <row r="51" spans="6:16" x14ac:dyDescent="0.25">
      <c r="F51" s="46"/>
      <c r="G51" s="46"/>
      <c r="H51" s="46"/>
      <c r="I51" s="46"/>
      <c r="J51" s="46"/>
      <c r="K51" s="46"/>
      <c r="L51" s="46"/>
      <c r="M51" s="46"/>
      <c r="N51" s="46"/>
      <c r="O51" s="45"/>
      <c r="P51" s="45"/>
    </row>
    <row r="52" spans="6:16" x14ac:dyDescent="0.25">
      <c r="F52" s="46"/>
      <c r="G52" s="46"/>
      <c r="H52" s="46"/>
      <c r="I52" s="46"/>
      <c r="J52" s="46"/>
      <c r="K52" s="46"/>
      <c r="L52" s="46"/>
      <c r="M52" s="46"/>
      <c r="N52" s="46"/>
      <c r="O52" s="45"/>
      <c r="P52" s="45"/>
    </row>
    <row r="53" spans="6:16" x14ac:dyDescent="0.25">
      <c r="F53" s="46"/>
      <c r="G53" s="46"/>
      <c r="H53" s="46"/>
      <c r="I53" s="46"/>
      <c r="J53" s="46"/>
      <c r="K53" s="46"/>
      <c r="L53" s="46"/>
      <c r="M53" s="46"/>
      <c r="N53" s="46"/>
      <c r="O53" s="45"/>
      <c r="P53" s="45"/>
    </row>
    <row r="54" spans="6:16" x14ac:dyDescent="0.25">
      <c r="F54" s="47"/>
      <c r="G54" s="47"/>
      <c r="H54" s="47"/>
      <c r="I54" s="47"/>
      <c r="J54" s="47"/>
      <c r="K54" s="47"/>
      <c r="L54" s="47"/>
      <c r="M54" s="47"/>
      <c r="N54" s="47"/>
      <c r="O54" s="45"/>
      <c r="P54" s="45"/>
    </row>
    <row r="55" spans="6:16" x14ac:dyDescent="0.2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6:16" x14ac:dyDescent="0.2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E16" zoomScale="120" zoomScaleNormal="100" zoomScaleSheetLayoutView="120" workbookViewId="0">
      <selection activeCell="R28" sqref="R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9" t="s">
        <v>70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</row>
    <row r="9" spans="3:18" ht="22.5" customHeight="1" x14ac:dyDescent="0.25">
      <c r="C9" s="202" t="s">
        <v>53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</row>
    <row r="10" spans="3:18" ht="22.5" customHeight="1" x14ac:dyDescent="0.3">
      <c r="C10" s="231" t="s">
        <v>66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13"/>
      <c r="Q10" s="13"/>
      <c r="R10" s="14"/>
    </row>
    <row r="11" spans="3:18" ht="16.5" customHeight="1" x14ac:dyDescent="0.25">
      <c r="C11" s="233" t="s">
        <v>38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9" t="s">
        <v>69</v>
      </c>
      <c r="R13" s="80">
        <v>2020</v>
      </c>
    </row>
    <row r="14" spans="3:18" ht="12" customHeight="1" thickBot="1" x14ac:dyDescent="0.3">
      <c r="C14" s="7"/>
      <c r="Q14" s="104"/>
      <c r="R14" s="104"/>
    </row>
    <row r="15" spans="3:18" ht="42" customHeight="1" x14ac:dyDescent="0.25">
      <c r="C15" s="205" t="s">
        <v>16</v>
      </c>
      <c r="D15" s="207" t="s">
        <v>17</v>
      </c>
      <c r="E15" s="208"/>
      <c r="F15" s="209"/>
      <c r="G15" s="216" t="s">
        <v>43</v>
      </c>
      <c r="H15" s="217"/>
      <c r="I15" s="218" t="s">
        <v>44</v>
      </c>
      <c r="J15" s="219"/>
      <c r="K15" s="219"/>
      <c r="L15" s="219"/>
      <c r="M15" s="219"/>
      <c r="N15" s="220"/>
      <c r="O15" s="216" t="s">
        <v>45</v>
      </c>
      <c r="P15" s="217"/>
      <c r="Q15" s="216" t="s">
        <v>46</v>
      </c>
      <c r="R15" s="217"/>
    </row>
    <row r="16" spans="3:18" ht="15" customHeight="1" x14ac:dyDescent="0.25">
      <c r="C16" s="206"/>
      <c r="D16" s="210"/>
      <c r="E16" s="211"/>
      <c r="F16" s="212"/>
      <c r="G16" s="182" t="s">
        <v>19</v>
      </c>
      <c r="H16" s="221" t="s">
        <v>20</v>
      </c>
      <c r="I16" s="182" t="s">
        <v>19</v>
      </c>
      <c r="J16" s="240" t="s">
        <v>20</v>
      </c>
      <c r="K16" s="228" t="s">
        <v>42</v>
      </c>
      <c r="L16" s="229"/>
      <c r="M16" s="229"/>
      <c r="N16" s="230"/>
      <c r="O16" s="182" t="s">
        <v>19</v>
      </c>
      <c r="P16" s="221" t="s">
        <v>20</v>
      </c>
      <c r="Q16" s="182" t="s">
        <v>19</v>
      </c>
      <c r="R16" s="221" t="s">
        <v>20</v>
      </c>
    </row>
    <row r="17" spans="2:18" ht="15" customHeight="1" x14ac:dyDescent="0.25">
      <c r="C17" s="206"/>
      <c r="D17" s="210"/>
      <c r="E17" s="211"/>
      <c r="F17" s="212"/>
      <c r="G17" s="183"/>
      <c r="H17" s="222"/>
      <c r="I17" s="183"/>
      <c r="J17" s="241"/>
      <c r="K17" s="136" t="s">
        <v>41</v>
      </c>
      <c r="L17" s="225" t="s">
        <v>26</v>
      </c>
      <c r="M17" s="226"/>
      <c r="N17" s="227"/>
      <c r="O17" s="183"/>
      <c r="P17" s="222"/>
      <c r="Q17" s="183"/>
      <c r="R17" s="222"/>
    </row>
    <row r="18" spans="2:18" ht="87" customHeight="1" x14ac:dyDescent="0.25">
      <c r="C18" s="206"/>
      <c r="D18" s="213"/>
      <c r="E18" s="214"/>
      <c r="F18" s="215"/>
      <c r="G18" s="184"/>
      <c r="H18" s="223"/>
      <c r="I18" s="184"/>
      <c r="J18" s="242"/>
      <c r="K18" s="224"/>
      <c r="L18" s="22" t="s">
        <v>39</v>
      </c>
      <c r="M18" s="22" t="s">
        <v>63</v>
      </c>
      <c r="N18" s="26" t="s">
        <v>40</v>
      </c>
      <c r="O18" s="184"/>
      <c r="P18" s="223"/>
      <c r="Q18" s="184"/>
      <c r="R18" s="223"/>
    </row>
    <row r="19" spans="2:18" s="7" customFormat="1" ht="15.75" thickBot="1" x14ac:dyDescent="0.3">
      <c r="C19" s="206"/>
      <c r="D19" s="235">
        <v>1</v>
      </c>
      <c r="E19" s="236"/>
      <c r="F19" s="237"/>
      <c r="G19" s="98">
        <v>2</v>
      </c>
      <c r="H19" s="99">
        <v>3</v>
      </c>
      <c r="I19" s="98">
        <v>4</v>
      </c>
      <c r="J19" s="23">
        <v>5</v>
      </c>
      <c r="K19" s="23">
        <v>6</v>
      </c>
      <c r="L19" s="23">
        <v>7</v>
      </c>
      <c r="M19" s="23">
        <v>8</v>
      </c>
      <c r="N19" s="99">
        <v>9</v>
      </c>
      <c r="O19" s="98">
        <v>10</v>
      </c>
      <c r="P19" s="99">
        <v>11</v>
      </c>
      <c r="Q19" s="98">
        <v>12</v>
      </c>
      <c r="R19" s="99">
        <v>13</v>
      </c>
    </row>
    <row r="20" spans="2:18" ht="27" customHeight="1" x14ac:dyDescent="0.25">
      <c r="C20" s="31">
        <v>1</v>
      </c>
      <c r="D20" s="185" t="s">
        <v>28</v>
      </c>
      <c r="E20" s="188" t="s">
        <v>31</v>
      </c>
      <c r="F20" s="93" t="s">
        <v>33</v>
      </c>
      <c r="G20" s="35">
        <f>435+25</f>
        <v>460</v>
      </c>
      <c r="H20" s="36">
        <f>2040.15+125</f>
        <v>2165.15</v>
      </c>
      <c r="I20" s="35">
        <f>10+1+1+5+1+1+5+6</f>
        <v>30</v>
      </c>
      <c r="J20" s="38">
        <f>45.3+5+3.9+25+5+4.9+25+28.62</f>
        <v>142.72</v>
      </c>
      <c r="K20" s="39">
        <f>3+1+5+1</f>
        <v>10</v>
      </c>
      <c r="L20" s="39">
        <f>4</f>
        <v>4</v>
      </c>
      <c r="M20" s="39">
        <f>1+2+1</f>
        <v>4</v>
      </c>
      <c r="N20" s="37">
        <f>6+6</f>
        <v>12</v>
      </c>
      <c r="O20" s="103">
        <f>23+1+7+28+12+4+19+6+16+13+2+5+15+7+9+21+21+6+6+26+9+8+18</f>
        <v>282</v>
      </c>
      <c r="P20" s="78">
        <f>93.6+5+32.287+116.69+46.79+19.78+84+27+70.56+65+8.6+15+75+27.8+43.92+78.92+29.68+24.77+118+35.41+40+90</f>
        <v>1147.8069999999998</v>
      </c>
      <c r="Q20" s="103">
        <f>16+11+4+10+3+1+9+8+7+25+5+6+19+8+20+8+5+13+53+32+14+13</f>
        <v>290</v>
      </c>
      <c r="R20" s="78">
        <f>68.6+55+16.75+34.79+13.6+4.9+41+37+30.62+125+23.1+30+95+34+77.376+29.89+19.66+46.94+265+116.92+67.59+65</f>
        <v>1297.7359999999999</v>
      </c>
    </row>
    <row r="21" spans="2:18" ht="30.75" customHeight="1" x14ac:dyDescent="0.25">
      <c r="C21" s="32">
        <v>2</v>
      </c>
      <c r="D21" s="186"/>
      <c r="E21" s="189"/>
      <c r="F21" s="94" t="s">
        <v>34</v>
      </c>
      <c r="G21" s="27">
        <f>256+53</f>
        <v>309</v>
      </c>
      <c r="H21" s="29">
        <f>1172.48+326</f>
        <v>1498.48</v>
      </c>
      <c r="I21" s="27">
        <f>6+1+1+1+1+5</f>
        <v>15</v>
      </c>
      <c r="J21" s="25">
        <f>25+5+5+3.8+5+60</f>
        <v>103.8</v>
      </c>
      <c r="K21" s="12">
        <f>1+1+5</f>
        <v>7</v>
      </c>
      <c r="L21" s="12">
        <f>2+1</f>
        <v>3</v>
      </c>
      <c r="M21" s="12"/>
      <c r="N21" s="28">
        <f>4+1</f>
        <v>5</v>
      </c>
      <c r="O21" s="30">
        <f>17+4+2+23+1+5+3+8+6+10+24+15+15+7+11+1+1+3+14+40+4+15+28</f>
        <v>257</v>
      </c>
      <c r="P21" s="74">
        <f>72.7+20+7.31+84.18+4.69+24.54+15+37+22.18+50+126.46+75+27.8+64.27+2.51+29.15+60.92+186+20+55+156</f>
        <v>1140.7099999999998</v>
      </c>
      <c r="Q21" s="30">
        <f>27+2+1+20+6+10+7+15+20+1+4+7+12+7+4+1+9+32</f>
        <v>185</v>
      </c>
      <c r="R21" s="74">
        <f>116.1+10+4.84+69.47+35.33+48+28.92+75+83.9+5+20+24.6+43.118+29.06+14.8+5+35+173</f>
        <v>821.13800000000003</v>
      </c>
    </row>
    <row r="22" spans="2:18" ht="19.5" customHeight="1" x14ac:dyDescent="0.25">
      <c r="C22" s="32">
        <v>3</v>
      </c>
      <c r="D22" s="186"/>
      <c r="E22" s="238" t="s">
        <v>32</v>
      </c>
      <c r="F22" s="95" t="s">
        <v>33</v>
      </c>
      <c r="G22" s="27">
        <f>22+1</f>
        <v>23</v>
      </c>
      <c r="H22" s="29">
        <f>272.8+5</f>
        <v>277.8</v>
      </c>
      <c r="I22" s="27">
        <f>5+4+1</f>
        <v>10</v>
      </c>
      <c r="J22" s="25">
        <f>38.5+133.34+5</f>
        <v>176.84</v>
      </c>
      <c r="K22" s="12">
        <f>5+1+1</f>
        <v>7</v>
      </c>
      <c r="L22" s="12">
        <f>3</f>
        <v>3</v>
      </c>
      <c r="M22" s="12"/>
      <c r="N22" s="28"/>
      <c r="O22" s="27">
        <f>1+1+1</f>
        <v>3</v>
      </c>
      <c r="P22" s="29">
        <f>2.7+5+2.8</f>
        <v>10.5</v>
      </c>
      <c r="Q22" s="30">
        <f>1+1+1</f>
        <v>3</v>
      </c>
      <c r="R22" s="74">
        <f>2.62+4.9+4.43</f>
        <v>11.95</v>
      </c>
    </row>
    <row r="23" spans="2:18" ht="29.25" customHeight="1" thickBot="1" x14ac:dyDescent="0.3">
      <c r="C23" s="33">
        <v>4</v>
      </c>
      <c r="D23" s="187"/>
      <c r="E23" s="239"/>
      <c r="F23" s="96" t="s">
        <v>34</v>
      </c>
      <c r="G23" s="42">
        <f>2+4</f>
        <v>6</v>
      </c>
      <c r="H23" s="77">
        <f>23.8+27</f>
        <v>50.8</v>
      </c>
      <c r="I23" s="42">
        <f>3</f>
        <v>3</v>
      </c>
      <c r="J23" s="75">
        <f>15</f>
        <v>15</v>
      </c>
      <c r="K23" s="44">
        <f>3</f>
        <v>3</v>
      </c>
      <c r="L23" s="44"/>
      <c r="M23" s="44"/>
      <c r="N23" s="43"/>
      <c r="O23" s="42">
        <f>1+1</f>
        <v>2</v>
      </c>
      <c r="P23" s="77">
        <f>3.9+5</f>
        <v>8.9</v>
      </c>
      <c r="Q23" s="41">
        <f>1+1+1</f>
        <v>3</v>
      </c>
      <c r="R23" s="76">
        <f>4.71+13.1+5</f>
        <v>22.81</v>
      </c>
    </row>
    <row r="24" spans="2:18" ht="33.75" customHeight="1" x14ac:dyDescent="0.25">
      <c r="B24" s="7">
        <f>21</f>
        <v>21</v>
      </c>
      <c r="C24" s="31">
        <v>5</v>
      </c>
      <c r="D24" s="185" t="s">
        <v>29</v>
      </c>
      <c r="E24" s="34" t="s">
        <v>31</v>
      </c>
      <c r="F24" s="97" t="s">
        <v>34</v>
      </c>
      <c r="G24" s="35">
        <f>31+8</f>
        <v>39</v>
      </c>
      <c r="H24" s="36">
        <f>669.29+200.11</f>
        <v>869.4</v>
      </c>
      <c r="I24" s="35">
        <f>1</f>
        <v>1</v>
      </c>
      <c r="J24" s="38">
        <f>98</f>
        <v>98</v>
      </c>
      <c r="K24" s="39"/>
      <c r="L24" s="39">
        <f>1</f>
        <v>1</v>
      </c>
      <c r="M24" s="39"/>
      <c r="N24" s="37"/>
      <c r="O24" s="35">
        <f>1+13+3</f>
        <v>17</v>
      </c>
      <c r="P24" s="36">
        <f>208+135.82+57.2</f>
        <v>401.02</v>
      </c>
      <c r="Q24" s="35">
        <f>13+3</f>
        <v>16</v>
      </c>
      <c r="R24" s="36">
        <f>65.5+173</f>
        <v>238.5</v>
      </c>
    </row>
    <row r="25" spans="2:18" ht="36.75" customHeight="1" thickBot="1" x14ac:dyDescent="0.3">
      <c r="C25" s="33">
        <v>6</v>
      </c>
      <c r="D25" s="187"/>
      <c r="E25" s="40" t="s">
        <v>32</v>
      </c>
      <c r="F25" s="96" t="s">
        <v>34</v>
      </c>
      <c r="G25" s="42">
        <f>10+3</f>
        <v>13</v>
      </c>
      <c r="H25" s="77">
        <f>2595.12+449</f>
        <v>3044.12</v>
      </c>
      <c r="I25" s="42">
        <f>2+1+3</f>
        <v>6</v>
      </c>
      <c r="J25" s="75">
        <f>371+449</f>
        <v>820</v>
      </c>
      <c r="K25" s="44">
        <f>3</f>
        <v>3</v>
      </c>
      <c r="L25" s="44">
        <f>2+1</f>
        <v>3</v>
      </c>
      <c r="M25" s="44"/>
      <c r="N25" s="43"/>
      <c r="O25" s="42">
        <f>1</f>
        <v>1</v>
      </c>
      <c r="P25" s="43">
        <f>413.24</f>
        <v>413.24</v>
      </c>
      <c r="Q25" s="42"/>
      <c r="R25" s="77"/>
    </row>
    <row r="26" spans="2:18" ht="44.25" customHeight="1" x14ac:dyDescent="0.25">
      <c r="C26" s="31">
        <v>7</v>
      </c>
      <c r="D26" s="185" t="s">
        <v>30</v>
      </c>
      <c r="E26" s="34" t="s">
        <v>31</v>
      </c>
      <c r="F26" s="67" t="s">
        <v>34</v>
      </c>
      <c r="G26" s="35">
        <f>1+3</f>
        <v>4</v>
      </c>
      <c r="H26" s="36">
        <f>3.7+15</f>
        <v>18.7</v>
      </c>
      <c r="I26" s="35"/>
      <c r="J26" s="39"/>
      <c r="K26" s="39"/>
      <c r="L26" s="39"/>
      <c r="M26" s="39"/>
      <c r="N26" s="37"/>
      <c r="O26" s="35"/>
      <c r="P26" s="37"/>
      <c r="Q26" s="35">
        <f>1</f>
        <v>1</v>
      </c>
      <c r="R26" s="36">
        <f>904.23</f>
        <v>904.23</v>
      </c>
    </row>
    <row r="27" spans="2:18" ht="30.75" customHeight="1" thickBot="1" x14ac:dyDescent="0.3">
      <c r="C27" s="33">
        <v>8</v>
      </c>
      <c r="D27" s="187"/>
      <c r="E27" s="40" t="s">
        <v>32</v>
      </c>
      <c r="F27" s="68" t="s">
        <v>34</v>
      </c>
      <c r="G27" s="42"/>
      <c r="H27" s="77"/>
      <c r="I27" s="42"/>
      <c r="J27" s="44"/>
      <c r="K27" s="44"/>
      <c r="L27" s="44"/>
      <c r="M27" s="44"/>
      <c r="N27" s="43"/>
      <c r="O27" s="42"/>
      <c r="P27" s="43"/>
      <c r="Q27" s="42">
        <f>1+14+1</f>
        <v>16</v>
      </c>
      <c r="R27" s="77">
        <f>26.2+207.71+185</f>
        <v>418.90999999999997</v>
      </c>
    </row>
    <row r="28" spans="2:18" ht="51.75" customHeight="1" x14ac:dyDescent="0.25">
      <c r="C28" s="31">
        <v>9</v>
      </c>
      <c r="D28" s="185" t="s">
        <v>35</v>
      </c>
      <c r="E28" s="193" t="s">
        <v>47</v>
      </c>
      <c r="F28" s="194"/>
      <c r="G28" s="35">
        <f>2+1</f>
        <v>3</v>
      </c>
      <c r="H28" s="100">
        <f>5287.9+1868.4</f>
        <v>7156.2999999999993</v>
      </c>
      <c r="I28" s="35">
        <f>2</f>
        <v>2</v>
      </c>
      <c r="J28" s="39">
        <f>5287.9</f>
        <v>5287.9</v>
      </c>
      <c r="K28" s="39"/>
      <c r="L28" s="39">
        <f>1</f>
        <v>1</v>
      </c>
      <c r="M28" s="39"/>
      <c r="N28" s="37">
        <f>1</f>
        <v>1</v>
      </c>
      <c r="O28" s="35"/>
      <c r="P28" s="37"/>
      <c r="Q28" s="35"/>
      <c r="R28" s="37"/>
    </row>
    <row r="29" spans="2:18" ht="23.25" customHeight="1" x14ac:dyDescent="0.25">
      <c r="C29" s="32">
        <v>10</v>
      </c>
      <c r="D29" s="186"/>
      <c r="E29" s="195" t="s">
        <v>48</v>
      </c>
      <c r="F29" s="196"/>
      <c r="G29" s="32">
        <f>2</f>
        <v>2</v>
      </c>
      <c r="H29" s="101">
        <f>10</f>
        <v>10</v>
      </c>
      <c r="I29" s="32"/>
      <c r="J29" s="11"/>
      <c r="K29" s="11"/>
      <c r="L29" s="11"/>
      <c r="M29" s="11"/>
      <c r="N29" s="87"/>
      <c r="O29" s="32"/>
      <c r="P29" s="87"/>
      <c r="Q29" s="32"/>
      <c r="R29" s="87"/>
    </row>
    <row r="30" spans="2:18" ht="50.25" customHeight="1" x14ac:dyDescent="0.25">
      <c r="C30" s="32">
        <v>11</v>
      </c>
      <c r="D30" s="186"/>
      <c r="E30" s="195" t="s">
        <v>49</v>
      </c>
      <c r="F30" s="196"/>
      <c r="G30" s="27"/>
      <c r="H30" s="29"/>
      <c r="I30" s="32"/>
      <c r="J30" s="11"/>
      <c r="K30" s="11"/>
      <c r="L30" s="11"/>
      <c r="M30" s="11"/>
      <c r="N30" s="87"/>
      <c r="O30" s="32"/>
      <c r="P30" s="87"/>
      <c r="Q30" s="32"/>
      <c r="R30" s="87"/>
    </row>
    <row r="31" spans="2:18" ht="25.5" customHeight="1" x14ac:dyDescent="0.25">
      <c r="C31" s="32">
        <v>12</v>
      </c>
      <c r="D31" s="186"/>
      <c r="E31" s="195" t="s">
        <v>50</v>
      </c>
      <c r="F31" s="196"/>
      <c r="G31" s="32"/>
      <c r="H31" s="101"/>
      <c r="I31" s="32"/>
      <c r="J31" s="11"/>
      <c r="K31" s="11"/>
      <c r="L31" s="11"/>
      <c r="M31" s="11"/>
      <c r="N31" s="87"/>
      <c r="O31" s="32"/>
      <c r="P31" s="87"/>
      <c r="Q31" s="32"/>
      <c r="R31" s="87"/>
    </row>
    <row r="32" spans="2:18" ht="50.25" customHeight="1" x14ac:dyDescent="0.25">
      <c r="C32" s="32">
        <v>13</v>
      </c>
      <c r="D32" s="186"/>
      <c r="E32" s="195" t="s">
        <v>51</v>
      </c>
      <c r="F32" s="196"/>
      <c r="G32" s="32"/>
      <c r="H32" s="101"/>
      <c r="I32" s="32"/>
      <c r="J32" s="11"/>
      <c r="K32" s="11"/>
      <c r="L32" s="11"/>
      <c r="M32" s="11"/>
      <c r="N32" s="87"/>
      <c r="O32" s="32"/>
      <c r="P32" s="87"/>
      <c r="Q32" s="32"/>
      <c r="R32" s="87"/>
    </row>
    <row r="33" spans="3:18" ht="50.25" customHeight="1" thickBot="1" x14ac:dyDescent="0.3">
      <c r="C33" s="33">
        <v>14</v>
      </c>
      <c r="D33" s="187"/>
      <c r="E33" s="197" t="s">
        <v>52</v>
      </c>
      <c r="F33" s="198"/>
      <c r="G33" s="33">
        <f>1</f>
        <v>1</v>
      </c>
      <c r="H33" s="102">
        <f>5</f>
        <v>5</v>
      </c>
      <c r="I33" s="33"/>
      <c r="J33" s="88"/>
      <c r="K33" s="88"/>
      <c r="L33" s="88"/>
      <c r="M33" s="88"/>
      <c r="N33" s="89"/>
      <c r="O33" s="33"/>
      <c r="P33" s="89"/>
      <c r="Q33" s="33"/>
      <c r="R33" s="89"/>
    </row>
    <row r="34" spans="3:18" ht="21" customHeight="1" thickBot="1" x14ac:dyDescent="0.3">
      <c r="C34" s="90">
        <v>15</v>
      </c>
      <c r="D34" s="190" t="s">
        <v>36</v>
      </c>
      <c r="E34" s="191"/>
      <c r="F34" s="192"/>
      <c r="G34" s="91">
        <f>SUM(G20:G33)</f>
        <v>860</v>
      </c>
      <c r="H34" s="91">
        <f>SUM(H20:H33)</f>
        <v>15095.75</v>
      </c>
      <c r="I34" s="91">
        <f t="shared" ref="I34:R34" si="0">SUM(I20:I33)</f>
        <v>67</v>
      </c>
      <c r="J34" s="91">
        <f t="shared" si="0"/>
        <v>6644.26</v>
      </c>
      <c r="K34" s="91">
        <f t="shared" si="0"/>
        <v>30</v>
      </c>
      <c r="L34" s="91">
        <f t="shared" si="0"/>
        <v>15</v>
      </c>
      <c r="M34" s="91">
        <f t="shared" si="0"/>
        <v>4</v>
      </c>
      <c r="N34" s="91">
        <f t="shared" si="0"/>
        <v>18</v>
      </c>
      <c r="O34" s="91">
        <f t="shared" si="0"/>
        <v>562</v>
      </c>
      <c r="P34" s="91">
        <f t="shared" si="0"/>
        <v>3122.1769999999997</v>
      </c>
      <c r="Q34" s="91">
        <f t="shared" si="0"/>
        <v>514</v>
      </c>
      <c r="R34" s="92">
        <f t="shared" si="0"/>
        <v>3715.2739999999994</v>
      </c>
    </row>
    <row r="49" spans="7:18" x14ac:dyDescent="0.25"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7:18" x14ac:dyDescent="0.25"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7:18" x14ac:dyDescent="0.25"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7:18" x14ac:dyDescent="0.25">
      <c r="G52" s="46"/>
      <c r="H52" s="47"/>
      <c r="I52" s="46"/>
      <c r="J52" s="47"/>
      <c r="K52" s="46"/>
      <c r="L52" s="46"/>
      <c r="M52" s="46"/>
      <c r="N52" s="46"/>
      <c r="O52" s="46"/>
      <c r="P52" s="47"/>
      <c r="Q52" s="48"/>
      <c r="R52" s="47"/>
    </row>
    <row r="53" spans="7:18" x14ac:dyDescent="0.25">
      <c r="G53" s="46"/>
      <c r="H53" s="47"/>
      <c r="I53" s="46"/>
      <c r="J53" s="47"/>
      <c r="K53" s="46"/>
      <c r="L53" s="46"/>
      <c r="M53" s="46"/>
      <c r="N53" s="46"/>
      <c r="O53" s="46"/>
      <c r="P53" s="47"/>
      <c r="Q53" s="46"/>
      <c r="R53" s="47"/>
    </row>
    <row r="54" spans="7:18" x14ac:dyDescent="0.25">
      <c r="G54" s="46"/>
      <c r="H54" s="47"/>
      <c r="I54" s="46"/>
      <c r="J54" s="47"/>
      <c r="K54" s="46"/>
      <c r="L54" s="46"/>
      <c r="M54" s="46"/>
      <c r="N54" s="46"/>
      <c r="O54" s="46"/>
      <c r="P54" s="47"/>
      <c r="Q54" s="48"/>
      <c r="R54" s="83"/>
    </row>
    <row r="55" spans="7:18" x14ac:dyDescent="0.25">
      <c r="G55" s="46"/>
      <c r="H55" s="47"/>
      <c r="I55" s="46"/>
      <c r="J55" s="47"/>
      <c r="K55" s="46"/>
      <c r="L55" s="46"/>
      <c r="M55" s="46"/>
      <c r="N55" s="46"/>
      <c r="O55" s="46"/>
      <c r="P55" s="47"/>
      <c r="Q55" s="48"/>
      <c r="R55" s="83"/>
    </row>
    <row r="56" spans="7:18" x14ac:dyDescent="0.25">
      <c r="G56" s="46"/>
      <c r="H56" s="47"/>
      <c r="I56" s="46"/>
      <c r="J56" s="47"/>
      <c r="K56" s="46"/>
      <c r="L56" s="46"/>
      <c r="M56" s="46"/>
      <c r="N56" s="46"/>
      <c r="O56" s="46"/>
      <c r="P56" s="47"/>
      <c r="Q56" s="46"/>
      <c r="R56" s="47"/>
    </row>
    <row r="57" spans="7:18" x14ac:dyDescent="0.25">
      <c r="G57" s="46"/>
      <c r="H57" s="47"/>
      <c r="I57" s="46"/>
      <c r="J57" s="47"/>
      <c r="K57" s="46"/>
      <c r="L57" s="46"/>
      <c r="M57" s="46"/>
      <c r="N57" s="46"/>
      <c r="O57" s="46"/>
      <c r="P57" s="46"/>
      <c r="Q57" s="46"/>
      <c r="R57" s="47"/>
    </row>
    <row r="58" spans="7:18" x14ac:dyDescent="0.25">
      <c r="G58" s="46"/>
      <c r="H58" s="47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7:18" x14ac:dyDescent="0.25">
      <c r="G59" s="46"/>
      <c r="H59" s="47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7:18" x14ac:dyDescent="0.25">
      <c r="G60" s="46"/>
      <c r="H60" s="47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7:18" x14ac:dyDescent="0.25">
      <c r="G61" s="84"/>
      <c r="H61" s="85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7:18" x14ac:dyDescent="0.25">
      <c r="G62" s="84"/>
      <c r="H62" s="85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7:18" x14ac:dyDescent="0.25">
      <c r="G63" s="84"/>
      <c r="H63" s="85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7:18" x14ac:dyDescent="0.25">
      <c r="G64" s="84"/>
      <c r="H64" s="85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7:18" x14ac:dyDescent="0.25">
      <c r="G65" s="84"/>
      <c r="H65" s="85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7:18" x14ac:dyDescent="0.25"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7:18" x14ac:dyDescent="0.2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7:18" x14ac:dyDescent="0.2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7:18" x14ac:dyDescent="0.2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7:18" x14ac:dyDescent="0.2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7:18" x14ac:dyDescent="0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2020-10-16T10:04:10Z</dcterms:modified>
</cp:coreProperties>
</file>