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920" windowHeight="955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3" l="1"/>
  <c r="P33" i="3"/>
  <c r="Q33" i="3"/>
  <c r="R33" i="3"/>
  <c r="R32" i="3"/>
  <c r="Q32" i="3"/>
  <c r="R31" i="3"/>
  <c r="Q31" i="3"/>
  <c r="R30" i="3"/>
  <c r="Q30" i="3"/>
  <c r="R29" i="3"/>
  <c r="Q29" i="3"/>
  <c r="R28" i="3"/>
  <c r="Q28" i="3"/>
  <c r="P32" i="3"/>
  <c r="O32" i="3"/>
  <c r="P31" i="3"/>
  <c r="O31" i="3"/>
  <c r="P30" i="3"/>
  <c r="O30" i="3"/>
  <c r="P29" i="3"/>
  <c r="O29" i="3"/>
  <c r="P28" i="3"/>
  <c r="O28" i="3"/>
  <c r="H32" i="3"/>
  <c r="G32" i="3"/>
  <c r="H31" i="3"/>
  <c r="G31" i="3"/>
  <c r="H30" i="3"/>
  <c r="G30" i="3"/>
  <c r="H29" i="3"/>
  <c r="G29" i="3"/>
  <c r="N33" i="3"/>
  <c r="N32" i="3"/>
  <c r="N31" i="3"/>
  <c r="N30" i="3"/>
  <c r="N29" i="3"/>
  <c r="J33" i="3"/>
  <c r="I33" i="3"/>
  <c r="J32" i="3"/>
  <c r="I32" i="3"/>
  <c r="J31" i="3"/>
  <c r="I31" i="3"/>
  <c r="J30" i="3"/>
  <c r="I30" i="3"/>
  <c r="J29" i="3"/>
  <c r="I29" i="3"/>
  <c r="M33" i="3"/>
  <c r="L33" i="3"/>
  <c r="K33" i="3"/>
  <c r="M32" i="3"/>
  <c r="L32" i="3"/>
  <c r="K32" i="3"/>
  <c r="M31" i="3"/>
  <c r="L31" i="3"/>
  <c r="K31" i="3"/>
  <c r="M30" i="3"/>
  <c r="L30" i="3"/>
  <c r="K30" i="3"/>
  <c r="M29" i="3"/>
  <c r="L29" i="3"/>
  <c r="K29" i="3"/>
  <c r="M28" i="3"/>
  <c r="L28" i="3"/>
  <c r="K25" i="3"/>
  <c r="J25" i="3"/>
  <c r="I25" i="3"/>
  <c r="H20" i="3"/>
  <c r="G20" i="3"/>
  <c r="H25" i="3"/>
  <c r="G25" i="3"/>
  <c r="H24" i="3"/>
  <c r="G24" i="3"/>
  <c r="R26" i="3"/>
  <c r="Q26" i="3"/>
  <c r="P25" i="3"/>
  <c r="O25" i="3"/>
  <c r="Q25" i="3"/>
  <c r="R25" i="3"/>
  <c r="R24" i="3"/>
  <c r="Q24" i="3"/>
  <c r="P24" i="3"/>
  <c r="O24" i="3"/>
  <c r="O23" i="3"/>
  <c r="P23" i="3"/>
  <c r="R22" i="3"/>
  <c r="Q22" i="3"/>
  <c r="Q21" i="3"/>
  <c r="R21" i="3"/>
  <c r="R20" i="3"/>
  <c r="Q20" i="3"/>
  <c r="P21" i="3"/>
  <c r="P20" i="3"/>
  <c r="O21" i="3"/>
  <c r="O20" i="3"/>
  <c r="K23" i="3"/>
  <c r="J23" i="3"/>
  <c r="I23" i="3"/>
  <c r="M21" i="3"/>
  <c r="K21" i="3"/>
  <c r="J21" i="3"/>
  <c r="I21" i="3"/>
  <c r="H23" i="3"/>
  <c r="G23" i="3"/>
  <c r="H22" i="3"/>
  <c r="G22" i="3"/>
  <c r="H21" i="3" l="1"/>
  <c r="G21" i="3"/>
  <c r="I23" i="2"/>
  <c r="H23" i="2"/>
  <c r="G23" i="2"/>
  <c r="F23" i="2"/>
  <c r="I21" i="2"/>
  <c r="H21" i="2"/>
  <c r="G21" i="2"/>
  <c r="F21" i="2"/>
  <c r="Q28" i="2" l="1"/>
  <c r="F30" i="2" l="1"/>
  <c r="G30" i="2"/>
  <c r="B24" i="3" l="1"/>
  <c r="N30" i="2" l="1"/>
  <c r="M30" i="2"/>
  <c r="L30" i="2"/>
  <c r="K30" i="2"/>
  <c r="J30" i="2"/>
  <c r="I30" i="2"/>
  <c r="H30" i="2"/>
  <c r="H34" i="3" l="1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<sst xmlns="http://schemas.openxmlformats.org/spreadsheetml/2006/main" count="127" uniqueCount="72">
  <si>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</si>
  <si>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</si>
  <si>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</si>
  <si>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</si>
  <si>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</si>
  <si>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</si>
  <si>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</si>
  <si>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</si>
  <si>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</si>
  <si>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</si>
  <si>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</si>
  <si>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</si>
  <si>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</si>
  <si>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</si>
  <si>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</si>
  <si>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</si>
  <si>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</si>
  <si>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</si>
  <si>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</si>
  <si>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</si>
  <si>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</si>
  <si>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</si>
  <si>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</si>
  <si>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</si>
  <si>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</si>
  <si>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</si>
  <si>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</si>
  <si>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</si>
  <si>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</si>
  <si>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</si>
  <si>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</si>
  <si>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</si>
  <si>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</si>
  <si>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</si>
  <si>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</si>
  <si>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</si>
  <si>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</si>
  <si>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</si>
  <si>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</si>
  <si>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</si>
  <si>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</si>
  <si>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</si>
  <si>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</si>
  <si>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</si>
  <si>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</si>
  <si>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</si>
  <si>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</si>
  <si>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</si>
  <si>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</si>
  <si>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</si>
  <si>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</si>
  <si>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</si>
  <si>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</si>
  <si>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</si>
  <si>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</si>
  <si>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</si>
  <si>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</si>
  <si>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</si>
  <si>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</si>
  <si>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</si>
  <si>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</si>
  <si>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</si>
  <si>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</si>
  <si>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</si>
  <si>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</si>
  <si>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</si>
  <si>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</si>
  <si>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</si>
  <si>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</si>
  <si>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              АО "Газпром газораспределение Краснодар"</t>
  </si>
  <si>
    <t>август 2020 г.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</si>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</sst>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" fontId="7" fillId="3" borderId="28" xfId="0" applyNumberFormat="1" applyFont="1" applyFill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3" borderId="35" xfId="0" applyNumberFormat="1" applyFont="1" applyFill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5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26" xfId="0" applyFont="1" applyFill="1" applyBorder="1"/>
    <xf numFmtId="0" fontId="1" fillId="3" borderId="28" xfId="0" applyFont="1" applyFill="1" applyBorder="1" applyAlignment="1">
      <alignment horizontal="left" vertical="center" wrapText="1"/>
    </xf>
    <xf numFmtId="0" fontId="1" fillId="3" borderId="28" xfId="0" applyFont="1" applyFill="1" applyBorder="1"/>
    <xf numFmtId="0" fontId="1" fillId="3" borderId="3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164" fontId="7" fillId="3" borderId="26" xfId="0" applyNumberFormat="1" applyFont="1" applyFill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7" xfId="0" applyFont="1" applyBorder="1" applyAlignment="1"/>
    <xf numFmtId="0" fontId="1" fillId="0" borderId="39" xfId="0" applyFont="1" applyBorder="1" applyAlignment="1"/>
    <xf numFmtId="0" fontId="1" fillId="0" borderId="38" xfId="0" applyFont="1" applyBorder="1" applyAlignment="1"/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7" fillId="3" borderId="38" xfId="0" applyNumberFormat="1" applyFont="1" applyFill="1" applyBorder="1" applyAlignment="1">
      <alignment horizontal="center" vertical="center"/>
    </xf>
    <xf numFmtId="1" fontId="7" fillId="3" borderId="32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7" fillId="3" borderId="29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1" fontId="7" fillId="3" borderId="30" xfId="0" applyNumberFormat="1" applyFont="1" applyFill="1" applyBorder="1" applyAlignment="1">
      <alignment horizontal="center" vertical="center"/>
    </xf>
    <xf numFmtId="1" fontId="7" fillId="3" borderId="42" xfId="0" applyNumberFormat="1" applyFont="1" applyFill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6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opLeftCell="A10" zoomScale="90" zoomScaleNormal="90" workbookViewId="0">
      <selection activeCell="C29" sqref="C29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17" t="s">
        <v>67</v>
      </c>
      <c r="C8" s="118"/>
      <c r="D8" s="118"/>
      <c r="E8" s="118"/>
      <c r="F8" s="118"/>
      <c r="G8" s="118"/>
      <c r="H8" s="118"/>
      <c r="I8" s="118"/>
      <c r="J8" s="118"/>
      <c r="K8" s="119"/>
    </row>
    <row r="9" spans="2:17" ht="19.5" customHeight="1" x14ac:dyDescent="0.25">
      <c r="B9" s="120" t="s">
        <v>54</v>
      </c>
      <c r="C9" s="121"/>
      <c r="D9" s="121"/>
      <c r="E9" s="121"/>
      <c r="F9" s="121"/>
      <c r="G9" s="121"/>
      <c r="H9" s="121"/>
      <c r="I9" s="121"/>
      <c r="J9" s="121"/>
      <c r="K9" s="122"/>
    </row>
    <row r="10" spans="2:17" ht="15.75" customHeight="1" x14ac:dyDescent="0.3">
      <c r="B10" s="123" t="s">
        <v>68</v>
      </c>
      <c r="C10" s="124"/>
      <c r="D10" s="124"/>
      <c r="E10" s="124"/>
      <c r="F10" s="124"/>
      <c r="G10" s="124"/>
      <c r="H10" s="124"/>
      <c r="I10" s="124"/>
      <c r="J10" s="124"/>
      <c r="K10" s="125"/>
    </row>
    <row r="11" spans="2:17" ht="18" x14ac:dyDescent="0.25">
      <c r="B11" s="126" t="s">
        <v>15</v>
      </c>
      <c r="C11" s="127"/>
      <c r="D11" s="127"/>
      <c r="E11" s="127"/>
      <c r="F11" s="127"/>
      <c r="G11" s="127"/>
      <c r="H11" s="127"/>
      <c r="I11" s="127"/>
      <c r="J11" s="127"/>
      <c r="K11" s="128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6" t="s">
        <v>0</v>
      </c>
      <c r="C15" s="116" t="s">
        <v>1</v>
      </c>
      <c r="D15" s="116"/>
      <c r="E15" s="116" t="s">
        <v>4</v>
      </c>
      <c r="F15" s="116"/>
      <c r="G15" s="116"/>
      <c r="H15" s="116" t="s">
        <v>5</v>
      </c>
      <c r="I15" s="116"/>
      <c r="J15" s="116" t="s">
        <v>6</v>
      </c>
      <c r="K15" s="116"/>
      <c r="L15" s="2"/>
      <c r="M15" s="2"/>
      <c r="N15" s="2"/>
      <c r="O15" s="2"/>
      <c r="P15" s="2"/>
      <c r="Q15" s="3"/>
    </row>
    <row r="16" spans="2:17" ht="70.5" customHeight="1" x14ac:dyDescent="0.25">
      <c r="B16" s="116"/>
      <c r="C16" s="116" t="s">
        <v>2</v>
      </c>
      <c r="D16" s="116" t="s">
        <v>3</v>
      </c>
      <c r="E16" s="116" t="s">
        <v>7</v>
      </c>
      <c r="F16" s="116"/>
      <c r="G16" s="116" t="s">
        <v>10</v>
      </c>
      <c r="H16" s="116" t="s">
        <v>11</v>
      </c>
      <c r="I16" s="116" t="s">
        <v>12</v>
      </c>
      <c r="J16" s="116" t="s">
        <v>13</v>
      </c>
      <c r="K16" s="116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6"/>
      <c r="C17" s="116"/>
      <c r="D17" s="116"/>
      <c r="E17" s="5" t="s">
        <v>8</v>
      </c>
      <c r="F17" s="5" t="s">
        <v>9</v>
      </c>
      <c r="G17" s="116"/>
      <c r="H17" s="116"/>
      <c r="I17" s="116"/>
      <c r="J17" s="116"/>
      <c r="K17" s="116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6"/>
  <sheetViews>
    <sheetView view="pageBreakPreview" topLeftCell="A11" zoomScale="110" zoomScaleNormal="100" zoomScaleSheetLayoutView="110" workbookViewId="0">
      <selection activeCell="I25" sqref="I2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17" t="s">
        <v>65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5"/>
    </row>
    <row r="10" spans="2:14" ht="18" x14ac:dyDescent="0.25">
      <c r="B10" s="120" t="s">
        <v>64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</row>
    <row r="11" spans="2:14" ht="18.75" x14ac:dyDescent="0.3">
      <c r="B11" s="168" t="s">
        <v>66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70"/>
    </row>
    <row r="12" spans="2:14" ht="18" x14ac:dyDescent="0.25">
      <c r="B12" s="171" t="s">
        <v>38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3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5" t="s">
        <v>71</v>
      </c>
      <c r="N14" s="55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74" t="s">
        <v>16</v>
      </c>
      <c r="C16" s="174" t="s">
        <v>17</v>
      </c>
      <c r="D16" s="174"/>
      <c r="E16" s="176"/>
      <c r="F16" s="177" t="s">
        <v>18</v>
      </c>
      <c r="G16" s="178"/>
      <c r="H16" s="177" t="s">
        <v>21</v>
      </c>
      <c r="I16" s="178"/>
      <c r="J16" s="177" t="s">
        <v>22</v>
      </c>
      <c r="K16" s="179"/>
      <c r="L16" s="179"/>
      <c r="M16" s="179"/>
      <c r="N16" s="178"/>
    </row>
    <row r="17" spans="2:17" x14ac:dyDescent="0.25">
      <c r="B17" s="174"/>
      <c r="C17" s="174"/>
      <c r="D17" s="174"/>
      <c r="E17" s="176"/>
      <c r="F17" s="180" t="s">
        <v>19</v>
      </c>
      <c r="G17" s="181" t="s">
        <v>20</v>
      </c>
      <c r="H17" s="180" t="s">
        <v>19</v>
      </c>
      <c r="I17" s="181" t="s">
        <v>20</v>
      </c>
      <c r="J17" s="180" t="str">
        <f>F17</f>
        <v>количество</v>
      </c>
      <c r="K17" s="174" t="str">
        <f>I17</f>
        <v>объем, м3/час</v>
      </c>
      <c r="L17" s="174" t="s">
        <v>23</v>
      </c>
      <c r="M17" s="174"/>
      <c r="N17" s="181"/>
    </row>
    <row r="18" spans="2:17" ht="42.75" x14ac:dyDescent="0.25">
      <c r="B18" s="174"/>
      <c r="C18" s="174"/>
      <c r="D18" s="174"/>
      <c r="E18" s="176"/>
      <c r="F18" s="180"/>
      <c r="G18" s="181"/>
      <c r="H18" s="180"/>
      <c r="I18" s="181"/>
      <c r="J18" s="180"/>
      <c r="K18" s="174"/>
      <c r="L18" s="21" t="s">
        <v>24</v>
      </c>
      <c r="M18" s="21" t="s">
        <v>25</v>
      </c>
      <c r="N18" s="24" t="s">
        <v>26</v>
      </c>
    </row>
    <row r="19" spans="2:17" ht="15.75" thickBot="1" x14ac:dyDescent="0.3">
      <c r="B19" s="175"/>
      <c r="C19" s="175">
        <v>1</v>
      </c>
      <c r="D19" s="175"/>
      <c r="E19" s="182"/>
      <c r="F19" s="66">
        <v>2</v>
      </c>
      <c r="G19" s="67">
        <v>3</v>
      </c>
      <c r="H19" s="66">
        <v>4</v>
      </c>
      <c r="I19" s="67">
        <v>5</v>
      </c>
      <c r="J19" s="66">
        <v>6</v>
      </c>
      <c r="K19" s="23">
        <v>7</v>
      </c>
      <c r="L19" s="23">
        <v>8</v>
      </c>
      <c r="M19" s="23">
        <v>9</v>
      </c>
      <c r="N19" s="67">
        <v>10</v>
      </c>
    </row>
    <row r="20" spans="2:17" ht="15.75" thickBot="1" x14ac:dyDescent="0.3">
      <c r="B20" s="56">
        <v>1</v>
      </c>
      <c r="C20" s="140" t="s">
        <v>27</v>
      </c>
      <c r="D20" s="141"/>
      <c r="E20" s="142"/>
      <c r="F20" s="68"/>
      <c r="G20" s="69"/>
      <c r="H20" s="68"/>
      <c r="I20" s="69"/>
      <c r="J20" s="68"/>
      <c r="K20" s="70"/>
      <c r="L20" s="70"/>
      <c r="M20" s="70"/>
      <c r="N20" s="69"/>
    </row>
    <row r="21" spans="2:17" x14ac:dyDescent="0.25">
      <c r="B21" s="57">
        <v>2</v>
      </c>
      <c r="C21" s="143" t="s">
        <v>28</v>
      </c>
      <c r="D21" s="146" t="s">
        <v>31</v>
      </c>
      <c r="E21" s="60" t="s">
        <v>33</v>
      </c>
      <c r="F21" s="138">
        <f>301+1</f>
        <v>302</v>
      </c>
      <c r="G21" s="148">
        <f>1403.679+5</f>
        <v>1408.6790000000001</v>
      </c>
      <c r="H21" s="138">
        <f>284+1</f>
        <v>285</v>
      </c>
      <c r="I21" s="148">
        <f>1323+5</f>
        <v>1328</v>
      </c>
      <c r="J21" s="138">
        <v>17</v>
      </c>
      <c r="K21" s="150">
        <v>81.25</v>
      </c>
      <c r="L21" s="183"/>
      <c r="M21" s="183">
        <v>5</v>
      </c>
      <c r="N21" s="187">
        <v>12</v>
      </c>
    </row>
    <row r="22" spans="2:17" ht="30" x14ac:dyDescent="0.25">
      <c r="B22" s="58">
        <v>3</v>
      </c>
      <c r="C22" s="144"/>
      <c r="D22" s="147"/>
      <c r="E22" s="61" t="s">
        <v>34</v>
      </c>
      <c r="F22" s="139"/>
      <c r="G22" s="149"/>
      <c r="H22" s="139"/>
      <c r="I22" s="149"/>
      <c r="J22" s="139"/>
      <c r="K22" s="151"/>
      <c r="L22" s="184"/>
      <c r="M22" s="184"/>
      <c r="N22" s="188"/>
    </row>
    <row r="23" spans="2:17" x14ac:dyDescent="0.25">
      <c r="B23" s="58">
        <v>4</v>
      </c>
      <c r="C23" s="144"/>
      <c r="D23" s="156" t="s">
        <v>32</v>
      </c>
      <c r="E23" s="62" t="s">
        <v>33</v>
      </c>
      <c r="F23" s="158">
        <f>19+1</f>
        <v>20</v>
      </c>
      <c r="G23" s="160">
        <f>106.89+29.79</f>
        <v>136.68</v>
      </c>
      <c r="H23" s="152">
        <f>13+1</f>
        <v>14</v>
      </c>
      <c r="I23" s="162">
        <f>79+29.79</f>
        <v>108.78999999999999</v>
      </c>
      <c r="J23" s="152">
        <v>6</v>
      </c>
      <c r="K23" s="154">
        <v>27.81</v>
      </c>
      <c r="L23" s="189">
        <v>5</v>
      </c>
      <c r="M23" s="189"/>
      <c r="N23" s="191">
        <v>1</v>
      </c>
    </row>
    <row r="24" spans="2:17" ht="30.75" thickBot="1" x14ac:dyDescent="0.3">
      <c r="B24" s="59">
        <v>5</v>
      </c>
      <c r="C24" s="145"/>
      <c r="D24" s="157"/>
      <c r="E24" s="63" t="s">
        <v>34</v>
      </c>
      <c r="F24" s="159"/>
      <c r="G24" s="161"/>
      <c r="H24" s="153"/>
      <c r="I24" s="163"/>
      <c r="J24" s="153"/>
      <c r="K24" s="155"/>
      <c r="L24" s="190"/>
      <c r="M24" s="190"/>
      <c r="N24" s="192"/>
    </row>
    <row r="25" spans="2:17" ht="30" x14ac:dyDescent="0.25">
      <c r="B25" s="57">
        <v>6</v>
      </c>
      <c r="C25" s="143" t="s">
        <v>29</v>
      </c>
      <c r="D25" s="31" t="s">
        <v>31</v>
      </c>
      <c r="E25" s="64" t="s">
        <v>34</v>
      </c>
      <c r="F25" s="32">
        <v>1</v>
      </c>
      <c r="G25" s="33">
        <v>184.5</v>
      </c>
      <c r="H25" s="32">
        <v>1</v>
      </c>
      <c r="I25" s="33">
        <v>184.5</v>
      </c>
      <c r="J25" s="32"/>
      <c r="K25" s="35"/>
      <c r="L25" s="36"/>
      <c r="M25" s="36"/>
      <c r="N25" s="34"/>
    </row>
    <row r="26" spans="2:17" ht="30.75" thickBot="1" x14ac:dyDescent="0.3">
      <c r="B26" s="59">
        <v>7</v>
      </c>
      <c r="C26" s="145"/>
      <c r="D26" s="37" t="s">
        <v>32</v>
      </c>
      <c r="E26" s="65" t="s">
        <v>34</v>
      </c>
      <c r="F26" s="38">
        <v>1</v>
      </c>
      <c r="G26" s="73">
        <v>118.38</v>
      </c>
      <c r="H26" s="38">
        <v>1</v>
      </c>
      <c r="I26" s="73">
        <v>118.38</v>
      </c>
      <c r="J26" s="39"/>
      <c r="K26" s="72"/>
      <c r="L26" s="41"/>
      <c r="M26" s="41"/>
      <c r="N26" s="40"/>
    </row>
    <row r="27" spans="2:17" ht="30" x14ac:dyDescent="0.25">
      <c r="B27" s="57">
        <v>8</v>
      </c>
      <c r="C27" s="143" t="s">
        <v>30</v>
      </c>
      <c r="D27" s="31" t="s">
        <v>31</v>
      </c>
      <c r="E27" s="64" t="s">
        <v>34</v>
      </c>
      <c r="F27" s="32"/>
      <c r="G27" s="34"/>
      <c r="H27" s="32"/>
      <c r="I27" s="34"/>
      <c r="J27" s="32"/>
      <c r="K27" s="36"/>
      <c r="L27" s="36"/>
      <c r="M27" s="36"/>
      <c r="N27" s="34"/>
    </row>
    <row r="28" spans="2:17" ht="30.75" thickBot="1" x14ac:dyDescent="0.3">
      <c r="B28" s="59">
        <v>9</v>
      </c>
      <c r="C28" s="145"/>
      <c r="D28" s="37" t="s">
        <v>32</v>
      </c>
      <c r="E28" s="65" t="s">
        <v>34</v>
      </c>
      <c r="F28" s="39">
        <v>5</v>
      </c>
      <c r="G28" s="40">
        <v>7200</v>
      </c>
      <c r="H28" s="39">
        <v>1</v>
      </c>
      <c r="I28" s="40">
        <v>2000</v>
      </c>
      <c r="J28" s="39">
        <v>4</v>
      </c>
      <c r="K28" s="41">
        <v>5200</v>
      </c>
      <c r="L28" s="41"/>
      <c r="M28" s="41"/>
      <c r="N28" s="40">
        <v>4</v>
      </c>
      <c r="Q28">
        <f>277-264</f>
        <v>13</v>
      </c>
    </row>
    <row r="29" spans="2:17" ht="15.75" thickBot="1" x14ac:dyDescent="0.3">
      <c r="B29" s="57">
        <v>10</v>
      </c>
      <c r="C29" s="129" t="s">
        <v>35</v>
      </c>
      <c r="D29" s="130"/>
      <c r="E29" s="131"/>
      <c r="F29" s="46"/>
      <c r="G29" s="77"/>
      <c r="H29" s="46"/>
      <c r="I29" s="47"/>
      <c r="J29" s="46"/>
      <c r="K29" s="78"/>
      <c r="L29" s="48"/>
      <c r="M29" s="48"/>
      <c r="N29" s="47"/>
    </row>
    <row r="30" spans="2:17" ht="18.75" customHeight="1" thickBot="1" x14ac:dyDescent="0.3">
      <c r="B30" s="58">
        <v>11</v>
      </c>
      <c r="C30" s="132" t="s">
        <v>36</v>
      </c>
      <c r="D30" s="133"/>
      <c r="E30" s="134"/>
      <c r="F30" s="52">
        <f>F21+F23+F25+F26+F27+F28+F29</f>
        <v>329</v>
      </c>
      <c r="G30" s="53">
        <f>G21+G23+G25+G26+G27+G28+G29</f>
        <v>9048.2389999999996</v>
      </c>
      <c r="H30" s="52">
        <f t="shared" ref="H30:N30" si="0">H21+H23+H25+H26+H27+H28+H29</f>
        <v>302</v>
      </c>
      <c r="I30" s="53">
        <f t="shared" si="0"/>
        <v>3739.67</v>
      </c>
      <c r="J30" s="52">
        <f t="shared" si="0"/>
        <v>27</v>
      </c>
      <c r="K30" s="54">
        <f t="shared" si="0"/>
        <v>5309.06</v>
      </c>
      <c r="L30" s="54">
        <f t="shared" si="0"/>
        <v>5</v>
      </c>
      <c r="M30" s="54">
        <f t="shared" si="0"/>
        <v>5</v>
      </c>
      <c r="N30" s="53">
        <f t="shared" si="0"/>
        <v>17</v>
      </c>
    </row>
    <row r="31" spans="2:17" ht="15.75" thickBot="1" x14ac:dyDescent="0.3">
      <c r="B31" s="59">
        <v>12</v>
      </c>
      <c r="C31" s="135" t="s">
        <v>37</v>
      </c>
      <c r="D31" s="136"/>
      <c r="E31" s="137"/>
      <c r="F31" s="49"/>
      <c r="G31" s="50"/>
      <c r="H31" s="49"/>
      <c r="I31" s="50"/>
      <c r="J31" s="49"/>
      <c r="K31" s="51"/>
      <c r="L31" s="51"/>
      <c r="M31" s="51"/>
      <c r="N31" s="50"/>
    </row>
    <row r="45" spans="6:16" x14ac:dyDescent="0.25">
      <c r="F45" s="186"/>
      <c r="G45" s="185"/>
      <c r="H45" s="186"/>
      <c r="I45" s="185"/>
      <c r="J45" s="186"/>
      <c r="K45" s="185"/>
      <c r="L45" s="186"/>
      <c r="M45" s="186"/>
      <c r="N45" s="186"/>
      <c r="O45" s="42"/>
      <c r="P45" s="42"/>
    </row>
    <row r="46" spans="6:16" x14ac:dyDescent="0.25">
      <c r="F46" s="186"/>
      <c r="G46" s="185"/>
      <c r="H46" s="186"/>
      <c r="I46" s="185"/>
      <c r="J46" s="186"/>
      <c r="K46" s="185"/>
      <c r="L46" s="186"/>
      <c r="M46" s="186"/>
      <c r="N46" s="186"/>
      <c r="O46" s="42"/>
      <c r="P46" s="42"/>
    </row>
    <row r="47" spans="6:16" x14ac:dyDescent="0.25">
      <c r="F47" s="186"/>
      <c r="G47" s="185"/>
      <c r="H47" s="186"/>
      <c r="I47" s="185"/>
      <c r="J47" s="186"/>
      <c r="K47" s="185"/>
      <c r="L47" s="186"/>
      <c r="M47" s="186"/>
      <c r="N47" s="186"/>
      <c r="O47" s="42"/>
      <c r="P47" s="42"/>
    </row>
    <row r="48" spans="6:16" x14ac:dyDescent="0.25">
      <c r="F48" s="186"/>
      <c r="G48" s="185"/>
      <c r="H48" s="186"/>
      <c r="I48" s="185"/>
      <c r="J48" s="186"/>
      <c r="K48" s="185"/>
      <c r="L48" s="186"/>
      <c r="M48" s="186"/>
      <c r="N48" s="186"/>
      <c r="O48" s="42"/>
      <c r="P48" s="42"/>
    </row>
    <row r="49" spans="6:16" x14ac:dyDescent="0.25">
      <c r="F49" s="43"/>
      <c r="G49" s="44"/>
      <c r="H49" s="43"/>
      <c r="I49" s="43"/>
      <c r="J49" s="43"/>
      <c r="K49" s="44"/>
      <c r="L49" s="43"/>
      <c r="M49" s="43"/>
      <c r="N49" s="43"/>
      <c r="O49" s="42"/>
      <c r="P49" s="42"/>
    </row>
    <row r="50" spans="6:16" x14ac:dyDescent="0.25">
      <c r="F50" s="45"/>
      <c r="G50" s="45"/>
      <c r="H50" s="43"/>
      <c r="I50" s="43"/>
      <c r="J50" s="43"/>
      <c r="K50" s="43"/>
      <c r="L50" s="43"/>
      <c r="M50" s="43"/>
      <c r="N50" s="43"/>
      <c r="O50" s="42"/>
      <c r="P50" s="42"/>
    </row>
    <row r="51" spans="6:16" x14ac:dyDescent="0.25">
      <c r="F51" s="43"/>
      <c r="G51" s="43"/>
      <c r="H51" s="43"/>
      <c r="I51" s="43"/>
      <c r="J51" s="43"/>
      <c r="K51" s="43"/>
      <c r="L51" s="43"/>
      <c r="M51" s="43"/>
      <c r="N51" s="43"/>
      <c r="O51" s="42"/>
      <c r="P51" s="42"/>
    </row>
    <row r="52" spans="6:16" x14ac:dyDescent="0.25">
      <c r="F52" s="43"/>
      <c r="G52" s="43"/>
      <c r="H52" s="43"/>
      <c r="I52" s="43"/>
      <c r="J52" s="43"/>
      <c r="K52" s="43"/>
      <c r="L52" s="43"/>
      <c r="M52" s="43"/>
      <c r="N52" s="43"/>
      <c r="O52" s="42"/>
      <c r="P52" s="42"/>
    </row>
    <row r="53" spans="6:16" x14ac:dyDescent="0.25">
      <c r="F53" s="43"/>
      <c r="G53" s="43"/>
      <c r="H53" s="43"/>
      <c r="I53" s="43"/>
      <c r="J53" s="43"/>
      <c r="K53" s="43"/>
      <c r="L53" s="43"/>
      <c r="M53" s="43"/>
      <c r="N53" s="43"/>
      <c r="O53" s="42"/>
      <c r="P53" s="42"/>
    </row>
    <row r="54" spans="6:16" x14ac:dyDescent="0.25">
      <c r="F54" s="44"/>
      <c r="G54" s="44"/>
      <c r="H54" s="44"/>
      <c r="I54" s="44"/>
      <c r="J54" s="44"/>
      <c r="K54" s="44"/>
      <c r="L54" s="44"/>
      <c r="M54" s="44"/>
      <c r="N54" s="44"/>
      <c r="O54" s="42"/>
      <c r="P54" s="42"/>
    </row>
    <row r="55" spans="6:16" x14ac:dyDescent="0.25"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6:16" x14ac:dyDescent="0.25"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A23" zoomScale="90" zoomScaleNormal="100" zoomScaleSheetLayoutView="90" workbookViewId="0">
      <selection activeCell="F39" sqref="F39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08" t="s">
        <v>69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10"/>
    </row>
    <row r="9" spans="3:18" ht="22.5" customHeight="1" x14ac:dyDescent="0.25">
      <c r="C9" s="211" t="s">
        <v>53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3"/>
    </row>
    <row r="10" spans="3:18" ht="22.5" customHeight="1" x14ac:dyDescent="0.3">
      <c r="C10" s="193" t="s">
        <v>66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2"/>
      <c r="Q10" s="12"/>
      <c r="R10" s="13"/>
    </row>
    <row r="11" spans="3:18" ht="16.5" customHeight="1" x14ac:dyDescent="0.25">
      <c r="C11" s="195" t="s">
        <v>38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75" t="s">
        <v>71</v>
      </c>
      <c r="R13" s="76">
        <v>2020</v>
      </c>
    </row>
    <row r="14" spans="3:18" ht="12" customHeight="1" thickBot="1" x14ac:dyDescent="0.3">
      <c r="C14" s="7"/>
      <c r="Q14" s="94"/>
      <c r="R14" s="94"/>
    </row>
    <row r="15" spans="3:18" ht="42" customHeight="1" x14ac:dyDescent="0.25">
      <c r="C15" s="214" t="s">
        <v>16</v>
      </c>
      <c r="D15" s="216" t="s">
        <v>17</v>
      </c>
      <c r="E15" s="217"/>
      <c r="F15" s="218"/>
      <c r="G15" s="225" t="s">
        <v>43</v>
      </c>
      <c r="H15" s="226"/>
      <c r="I15" s="227" t="s">
        <v>44</v>
      </c>
      <c r="J15" s="228"/>
      <c r="K15" s="228"/>
      <c r="L15" s="228"/>
      <c r="M15" s="228"/>
      <c r="N15" s="229"/>
      <c r="O15" s="225" t="s">
        <v>45</v>
      </c>
      <c r="P15" s="226"/>
      <c r="Q15" s="225" t="s">
        <v>46</v>
      </c>
      <c r="R15" s="226"/>
    </row>
    <row r="16" spans="3:18" ht="15" customHeight="1" x14ac:dyDescent="0.25">
      <c r="C16" s="215"/>
      <c r="D16" s="219"/>
      <c r="E16" s="220"/>
      <c r="F16" s="221"/>
      <c r="G16" s="202" t="s">
        <v>19</v>
      </c>
      <c r="H16" s="230" t="s">
        <v>20</v>
      </c>
      <c r="I16" s="202" t="s">
        <v>19</v>
      </c>
      <c r="J16" s="205" t="s">
        <v>20</v>
      </c>
      <c r="K16" s="237" t="s">
        <v>42</v>
      </c>
      <c r="L16" s="238"/>
      <c r="M16" s="238"/>
      <c r="N16" s="239"/>
      <c r="O16" s="202" t="s">
        <v>19</v>
      </c>
      <c r="P16" s="230" t="s">
        <v>20</v>
      </c>
      <c r="Q16" s="202" t="s">
        <v>19</v>
      </c>
      <c r="R16" s="230" t="s">
        <v>20</v>
      </c>
    </row>
    <row r="17" spans="2:18" ht="15" customHeight="1" x14ac:dyDescent="0.25">
      <c r="C17" s="215"/>
      <c r="D17" s="219"/>
      <c r="E17" s="220"/>
      <c r="F17" s="221"/>
      <c r="G17" s="203"/>
      <c r="H17" s="231"/>
      <c r="I17" s="203"/>
      <c r="J17" s="206"/>
      <c r="K17" s="175" t="s">
        <v>41</v>
      </c>
      <c r="L17" s="234" t="s">
        <v>26</v>
      </c>
      <c r="M17" s="235"/>
      <c r="N17" s="236"/>
      <c r="O17" s="203"/>
      <c r="P17" s="231"/>
      <c r="Q17" s="203"/>
      <c r="R17" s="231"/>
    </row>
    <row r="18" spans="2:18" ht="87" customHeight="1" x14ac:dyDescent="0.25">
      <c r="C18" s="215"/>
      <c r="D18" s="222"/>
      <c r="E18" s="223"/>
      <c r="F18" s="224"/>
      <c r="G18" s="204"/>
      <c r="H18" s="232"/>
      <c r="I18" s="204"/>
      <c r="J18" s="207"/>
      <c r="K18" s="233"/>
      <c r="L18" s="21" t="s">
        <v>39</v>
      </c>
      <c r="M18" s="21" t="s">
        <v>63</v>
      </c>
      <c r="N18" s="24" t="s">
        <v>40</v>
      </c>
      <c r="O18" s="204"/>
      <c r="P18" s="232"/>
      <c r="Q18" s="204"/>
      <c r="R18" s="232"/>
    </row>
    <row r="19" spans="2:18" s="7" customFormat="1" ht="15.75" thickBot="1" x14ac:dyDescent="0.3">
      <c r="C19" s="215"/>
      <c r="D19" s="197">
        <v>1</v>
      </c>
      <c r="E19" s="198"/>
      <c r="F19" s="199"/>
      <c r="G19" s="91">
        <v>2</v>
      </c>
      <c r="H19" s="92">
        <v>3</v>
      </c>
      <c r="I19" s="91">
        <v>4</v>
      </c>
      <c r="J19" s="22">
        <v>5</v>
      </c>
      <c r="K19" s="22">
        <v>6</v>
      </c>
      <c r="L19" s="22">
        <v>7</v>
      </c>
      <c r="M19" s="22">
        <v>8</v>
      </c>
      <c r="N19" s="92">
        <v>9</v>
      </c>
      <c r="O19" s="91">
        <v>10</v>
      </c>
      <c r="P19" s="92">
        <v>11</v>
      </c>
      <c r="Q19" s="91">
        <v>12</v>
      </c>
      <c r="R19" s="92">
        <v>13</v>
      </c>
    </row>
    <row r="20" spans="2:18" ht="27" customHeight="1" x14ac:dyDescent="0.25">
      <c r="C20" s="28">
        <v>1</v>
      </c>
      <c r="D20" s="240" t="s">
        <v>28</v>
      </c>
      <c r="E20" s="243" t="s">
        <v>31</v>
      </c>
      <c r="F20" s="86" t="s">
        <v>33</v>
      </c>
      <c r="G20" s="98">
        <f>567+62+1</f>
        <v>630</v>
      </c>
      <c r="H20" s="99">
        <f>2721.6+310+5</f>
        <v>3036.6</v>
      </c>
      <c r="I20" s="98">
        <v>37</v>
      </c>
      <c r="J20" s="100">
        <v>169.72000000000116</v>
      </c>
      <c r="K20" s="101">
        <v>32</v>
      </c>
      <c r="L20" s="101">
        <v>5</v>
      </c>
      <c r="M20" s="101">
        <v>0</v>
      </c>
      <c r="N20" s="102">
        <v>0</v>
      </c>
      <c r="O20" s="93">
        <f>515+30</f>
        <v>545</v>
      </c>
      <c r="P20" s="95">
        <f>2372.085+150</f>
        <v>2522.085</v>
      </c>
      <c r="Q20" s="93">
        <f>342+9</f>
        <v>351</v>
      </c>
      <c r="R20" s="95">
        <f>1484.95+45</f>
        <v>1529.95</v>
      </c>
    </row>
    <row r="21" spans="2:18" ht="30.75" customHeight="1" x14ac:dyDescent="0.25">
      <c r="C21" s="29">
        <v>2</v>
      </c>
      <c r="D21" s="241"/>
      <c r="E21" s="244"/>
      <c r="F21" s="87" t="s">
        <v>34</v>
      </c>
      <c r="G21" s="103">
        <f>219+165</f>
        <v>384</v>
      </c>
      <c r="H21" s="104">
        <f>1051.2+987</f>
        <v>2038.2</v>
      </c>
      <c r="I21" s="103">
        <f>26+35</f>
        <v>61</v>
      </c>
      <c r="J21" s="105">
        <f>124.8+175</f>
        <v>299.8</v>
      </c>
      <c r="K21" s="106">
        <f>14+23</f>
        <v>37</v>
      </c>
      <c r="L21" s="106">
        <v>8</v>
      </c>
      <c r="M21" s="106">
        <f>1+12</f>
        <v>13</v>
      </c>
      <c r="N21" s="107">
        <v>3</v>
      </c>
      <c r="O21" s="27">
        <f>431+55</f>
        <v>486</v>
      </c>
      <c r="P21" s="71">
        <f>1997.005+358</f>
        <v>2355.0050000000001</v>
      </c>
      <c r="Q21" s="27">
        <f>192+95</f>
        <v>287</v>
      </c>
      <c r="R21" s="71">
        <f>856.916+561</f>
        <v>1417.9160000000002</v>
      </c>
    </row>
    <row r="22" spans="2:18" ht="27.75" customHeight="1" x14ac:dyDescent="0.25">
      <c r="C22" s="29">
        <v>3</v>
      </c>
      <c r="D22" s="241"/>
      <c r="E22" s="200" t="s">
        <v>32</v>
      </c>
      <c r="F22" s="88" t="s">
        <v>33</v>
      </c>
      <c r="G22" s="103">
        <f>22+1</f>
        <v>23</v>
      </c>
      <c r="H22" s="104">
        <f>58.514000000001+5</f>
        <v>63.514000000000998</v>
      </c>
      <c r="I22" s="103">
        <v>6</v>
      </c>
      <c r="J22" s="108">
        <v>93</v>
      </c>
      <c r="K22" s="106">
        <v>3</v>
      </c>
      <c r="L22" s="106">
        <v>0</v>
      </c>
      <c r="M22" s="106">
        <v>0</v>
      </c>
      <c r="N22" s="107">
        <v>3</v>
      </c>
      <c r="O22" s="25">
        <v>5</v>
      </c>
      <c r="P22" s="96">
        <v>22.3</v>
      </c>
      <c r="Q22" s="27">
        <f>1+1</f>
        <v>2</v>
      </c>
      <c r="R22" s="71">
        <f>26.84+5</f>
        <v>31.84</v>
      </c>
    </row>
    <row r="23" spans="2:18" ht="29.25" customHeight="1" thickBot="1" x14ac:dyDescent="0.3">
      <c r="C23" s="30">
        <v>4</v>
      </c>
      <c r="D23" s="242"/>
      <c r="E23" s="201"/>
      <c r="F23" s="89" t="s">
        <v>34</v>
      </c>
      <c r="G23" s="109">
        <f>7+9</f>
        <v>16</v>
      </c>
      <c r="H23" s="110">
        <f>111.91+90</f>
        <v>201.91</v>
      </c>
      <c r="I23" s="109">
        <f>6</f>
        <v>6</v>
      </c>
      <c r="J23" s="111">
        <f>30</f>
        <v>30</v>
      </c>
      <c r="K23" s="112">
        <f>6</f>
        <v>6</v>
      </c>
      <c r="L23" s="112">
        <v>0</v>
      </c>
      <c r="M23" s="112">
        <v>0</v>
      </c>
      <c r="N23" s="113">
        <v>0</v>
      </c>
      <c r="O23" s="39">
        <f>12+2</f>
        <v>14</v>
      </c>
      <c r="P23" s="74">
        <f>90.4+36</f>
        <v>126.4</v>
      </c>
      <c r="Q23" s="38">
        <v>3</v>
      </c>
      <c r="R23" s="73">
        <v>46.7</v>
      </c>
    </row>
    <row r="24" spans="2:18" ht="33.75" customHeight="1" thickBot="1" x14ac:dyDescent="0.3">
      <c r="B24" s="7">
        <f>21</f>
        <v>21</v>
      </c>
      <c r="C24" s="28">
        <v>5</v>
      </c>
      <c r="D24" s="240" t="s">
        <v>29</v>
      </c>
      <c r="E24" s="31" t="s">
        <v>31</v>
      </c>
      <c r="F24" s="90" t="s">
        <v>34</v>
      </c>
      <c r="G24" s="98">
        <f>3+12</f>
        <v>15</v>
      </c>
      <c r="H24" s="114">
        <f>468.9+582.1</f>
        <v>1051</v>
      </c>
      <c r="I24" s="98">
        <v>0</v>
      </c>
      <c r="J24" s="115">
        <v>0</v>
      </c>
      <c r="K24" s="101">
        <v>0</v>
      </c>
      <c r="L24" s="101">
        <v>0</v>
      </c>
      <c r="M24" s="101">
        <v>0</v>
      </c>
      <c r="N24" s="102">
        <v>0</v>
      </c>
      <c r="O24" s="32">
        <f>4</f>
        <v>4</v>
      </c>
      <c r="P24" s="33">
        <f>506.3</f>
        <v>506.3</v>
      </c>
      <c r="Q24" s="32">
        <f>1+1</f>
        <v>2</v>
      </c>
      <c r="R24" s="33">
        <f>6+23</f>
        <v>29</v>
      </c>
    </row>
    <row r="25" spans="2:18" ht="36.75" customHeight="1" thickBot="1" x14ac:dyDescent="0.3">
      <c r="C25" s="30">
        <v>6</v>
      </c>
      <c r="D25" s="242"/>
      <c r="E25" s="37" t="s">
        <v>32</v>
      </c>
      <c r="F25" s="89" t="s">
        <v>34</v>
      </c>
      <c r="G25" s="109">
        <f>2+3</f>
        <v>5</v>
      </c>
      <c r="H25" s="110">
        <f>364.28+101</f>
        <v>465.28</v>
      </c>
      <c r="I25" s="109">
        <f>1</f>
        <v>1</v>
      </c>
      <c r="J25" s="111">
        <f>71</f>
        <v>71</v>
      </c>
      <c r="K25" s="112">
        <f>1</f>
        <v>1</v>
      </c>
      <c r="L25" s="101">
        <v>0</v>
      </c>
      <c r="M25" s="101">
        <v>0</v>
      </c>
      <c r="N25" s="102">
        <v>0</v>
      </c>
      <c r="O25" s="39">
        <f>2</f>
        <v>2</v>
      </c>
      <c r="P25" s="40">
        <f>30</f>
        <v>30</v>
      </c>
      <c r="Q25" s="39">
        <f>2</f>
        <v>2</v>
      </c>
      <c r="R25" s="74">
        <f>102.06</f>
        <v>102.06</v>
      </c>
    </row>
    <row r="26" spans="2:18" ht="44.25" customHeight="1" x14ac:dyDescent="0.25">
      <c r="C26" s="28">
        <v>7</v>
      </c>
      <c r="D26" s="240" t="s">
        <v>30</v>
      </c>
      <c r="E26" s="31" t="s">
        <v>31</v>
      </c>
      <c r="F26" s="64" t="s">
        <v>34</v>
      </c>
      <c r="G26" s="98">
        <v>3</v>
      </c>
      <c r="H26" s="114">
        <v>5200</v>
      </c>
      <c r="I26" s="98">
        <v>2</v>
      </c>
      <c r="J26" s="101">
        <v>3200</v>
      </c>
      <c r="K26" s="101">
        <v>0</v>
      </c>
      <c r="L26" s="101">
        <v>2</v>
      </c>
      <c r="M26" s="101">
        <v>0</v>
      </c>
      <c r="N26" s="102">
        <v>0</v>
      </c>
      <c r="O26" s="32">
        <v>0</v>
      </c>
      <c r="P26" s="34">
        <v>0</v>
      </c>
      <c r="Q26" s="32">
        <f>2</f>
        <v>2</v>
      </c>
      <c r="R26" s="33">
        <f>295</f>
        <v>295</v>
      </c>
    </row>
    <row r="27" spans="2:18" ht="30.75" customHeight="1" thickBot="1" x14ac:dyDescent="0.3">
      <c r="C27" s="30">
        <v>8</v>
      </c>
      <c r="D27" s="242"/>
      <c r="E27" s="37" t="s">
        <v>32</v>
      </c>
      <c r="F27" s="65" t="s">
        <v>34</v>
      </c>
      <c r="G27" s="109">
        <v>7</v>
      </c>
      <c r="H27" s="110">
        <v>9925.4</v>
      </c>
      <c r="I27" s="109">
        <v>3</v>
      </c>
      <c r="J27" s="112">
        <v>2725.4</v>
      </c>
      <c r="K27" s="112">
        <v>1</v>
      </c>
      <c r="L27" s="112">
        <v>2</v>
      </c>
      <c r="M27" s="112">
        <v>0</v>
      </c>
      <c r="N27" s="113">
        <v>0</v>
      </c>
      <c r="O27" s="39">
        <v>0</v>
      </c>
      <c r="P27" s="40">
        <v>0</v>
      </c>
      <c r="Q27" s="39">
        <v>0</v>
      </c>
      <c r="R27" s="74"/>
    </row>
    <row r="28" spans="2:18" ht="51.75" customHeight="1" x14ac:dyDescent="0.25">
      <c r="C28" s="28">
        <v>9</v>
      </c>
      <c r="D28" s="240" t="s">
        <v>35</v>
      </c>
      <c r="E28" s="248" t="s">
        <v>47</v>
      </c>
      <c r="F28" s="249"/>
      <c r="G28" s="32">
        <v>2</v>
      </c>
      <c r="H28" s="34">
        <v>6305</v>
      </c>
      <c r="I28" s="256">
        <v>1</v>
      </c>
      <c r="J28" s="36">
        <v>4000</v>
      </c>
      <c r="K28" s="36">
        <v>0</v>
      </c>
      <c r="L28" s="254">
        <f t="shared" ref="G28:R33" si="0">0+0+0+0+0+0+0+0+0+0+0+0+0+0+0+0+0+0+0+0+0</f>
        <v>0</v>
      </c>
      <c r="M28" s="254">
        <f t="shared" si="0"/>
        <v>0</v>
      </c>
      <c r="N28" s="26">
        <v>1</v>
      </c>
      <c r="O28" s="25">
        <f t="shared" si="0"/>
        <v>0</v>
      </c>
      <c r="P28" s="257">
        <f t="shared" si="0"/>
        <v>0</v>
      </c>
      <c r="Q28" s="258">
        <f t="shared" si="0"/>
        <v>0</v>
      </c>
      <c r="R28" s="257">
        <f t="shared" si="0"/>
        <v>0</v>
      </c>
    </row>
    <row r="29" spans="2:18" ht="23.25" customHeight="1" x14ac:dyDescent="0.25">
      <c r="C29" s="29">
        <v>10</v>
      </c>
      <c r="D29" s="241"/>
      <c r="E29" s="250" t="s">
        <v>48</v>
      </c>
      <c r="F29" s="251"/>
      <c r="G29" s="25">
        <f t="shared" si="0"/>
        <v>0</v>
      </c>
      <c r="H29" s="257">
        <f t="shared" si="0"/>
        <v>0</v>
      </c>
      <c r="I29" s="259">
        <f t="shared" si="0"/>
        <v>0</v>
      </c>
      <c r="J29" s="254">
        <f t="shared" si="0"/>
        <v>0</v>
      </c>
      <c r="K29" s="254">
        <f t="shared" si="0"/>
        <v>0</v>
      </c>
      <c r="L29" s="254">
        <f t="shared" si="0"/>
        <v>0</v>
      </c>
      <c r="M29" s="254">
        <f t="shared" si="0"/>
        <v>0</v>
      </c>
      <c r="N29" s="26">
        <f t="shared" si="0"/>
        <v>0</v>
      </c>
      <c r="O29" s="25">
        <f t="shared" si="0"/>
        <v>0</v>
      </c>
      <c r="P29" s="257">
        <f t="shared" si="0"/>
        <v>0</v>
      </c>
      <c r="Q29" s="258">
        <f t="shared" si="0"/>
        <v>0</v>
      </c>
      <c r="R29" s="257">
        <f t="shared" si="0"/>
        <v>0</v>
      </c>
    </row>
    <row r="30" spans="2:18" ht="50.25" customHeight="1" x14ac:dyDescent="0.25">
      <c r="C30" s="29">
        <v>11</v>
      </c>
      <c r="D30" s="241"/>
      <c r="E30" s="250" t="s">
        <v>49</v>
      </c>
      <c r="F30" s="251"/>
      <c r="G30" s="25">
        <f t="shared" si="0"/>
        <v>0</v>
      </c>
      <c r="H30" s="257">
        <f t="shared" si="0"/>
        <v>0</v>
      </c>
      <c r="I30" s="260">
        <f t="shared" si="0"/>
        <v>0</v>
      </c>
      <c r="J30" s="255">
        <f t="shared" si="0"/>
        <v>0</v>
      </c>
      <c r="K30" s="255">
        <f t="shared" si="0"/>
        <v>0</v>
      </c>
      <c r="L30" s="255">
        <f t="shared" si="0"/>
        <v>0</v>
      </c>
      <c r="M30" s="255">
        <f t="shared" si="0"/>
        <v>0</v>
      </c>
      <c r="N30" s="257">
        <f t="shared" si="0"/>
        <v>0</v>
      </c>
      <c r="O30" s="25">
        <f t="shared" si="0"/>
        <v>0</v>
      </c>
      <c r="P30" s="257">
        <f t="shared" si="0"/>
        <v>0</v>
      </c>
      <c r="Q30" s="258">
        <f t="shared" si="0"/>
        <v>0</v>
      </c>
      <c r="R30" s="257">
        <f t="shared" si="0"/>
        <v>0</v>
      </c>
    </row>
    <row r="31" spans="2:18" ht="25.5" customHeight="1" x14ac:dyDescent="0.25">
      <c r="C31" s="29">
        <v>12</v>
      </c>
      <c r="D31" s="241"/>
      <c r="E31" s="250" t="s">
        <v>50</v>
      </c>
      <c r="F31" s="251"/>
      <c r="G31" s="25">
        <f t="shared" si="0"/>
        <v>0</v>
      </c>
      <c r="H31" s="257">
        <f t="shared" si="0"/>
        <v>0</v>
      </c>
      <c r="I31" s="259">
        <f t="shared" si="0"/>
        <v>0</v>
      </c>
      <c r="J31" s="254">
        <f t="shared" si="0"/>
        <v>0</v>
      </c>
      <c r="K31" s="254">
        <f t="shared" si="0"/>
        <v>0</v>
      </c>
      <c r="L31" s="254">
        <f t="shared" si="0"/>
        <v>0</v>
      </c>
      <c r="M31" s="254">
        <f t="shared" si="0"/>
        <v>0</v>
      </c>
      <c r="N31" s="26">
        <f t="shared" si="0"/>
        <v>0</v>
      </c>
      <c r="O31" s="25">
        <f t="shared" si="0"/>
        <v>0</v>
      </c>
      <c r="P31" s="257">
        <f t="shared" si="0"/>
        <v>0</v>
      </c>
      <c r="Q31" s="258">
        <f t="shared" si="0"/>
        <v>0</v>
      </c>
      <c r="R31" s="254">
        <f t="shared" si="0"/>
        <v>0</v>
      </c>
    </row>
    <row r="32" spans="2:18" ht="50.25" customHeight="1" x14ac:dyDescent="0.25">
      <c r="C32" s="29">
        <v>13</v>
      </c>
      <c r="D32" s="241"/>
      <c r="E32" s="250" t="s">
        <v>51</v>
      </c>
      <c r="F32" s="251"/>
      <c r="G32" s="261">
        <f t="shared" si="0"/>
        <v>0</v>
      </c>
      <c r="H32" s="97">
        <f t="shared" si="0"/>
        <v>0</v>
      </c>
      <c r="I32" s="260">
        <f t="shared" si="0"/>
        <v>0</v>
      </c>
      <c r="J32" s="255">
        <f t="shared" si="0"/>
        <v>0</v>
      </c>
      <c r="K32" s="255">
        <f t="shared" si="0"/>
        <v>0</v>
      </c>
      <c r="L32" s="255">
        <f t="shared" si="0"/>
        <v>0</v>
      </c>
      <c r="M32" s="255">
        <f t="shared" si="0"/>
        <v>0</v>
      </c>
      <c r="N32" s="257">
        <f t="shared" si="0"/>
        <v>0</v>
      </c>
      <c r="O32" s="261">
        <f t="shared" si="0"/>
        <v>0</v>
      </c>
      <c r="P32" s="97">
        <f t="shared" si="0"/>
        <v>0</v>
      </c>
      <c r="Q32" s="262">
        <f t="shared" si="0"/>
        <v>0</v>
      </c>
      <c r="R32" s="97">
        <f t="shared" si="0"/>
        <v>0</v>
      </c>
    </row>
    <row r="33" spans="3:18" ht="50.25" customHeight="1" thickBot="1" x14ac:dyDescent="0.3">
      <c r="C33" s="30">
        <v>14</v>
      </c>
      <c r="D33" s="242"/>
      <c r="E33" s="252" t="s">
        <v>52</v>
      </c>
      <c r="F33" s="253"/>
      <c r="G33" s="39">
        <v>18</v>
      </c>
      <c r="H33" s="40">
        <v>48</v>
      </c>
      <c r="I33" s="263">
        <f t="shared" si="0"/>
        <v>0</v>
      </c>
      <c r="J33" s="41">
        <f t="shared" si="0"/>
        <v>0</v>
      </c>
      <c r="K33" s="41">
        <f t="shared" si="0"/>
        <v>0</v>
      </c>
      <c r="L33" s="41">
        <f t="shared" si="0"/>
        <v>0</v>
      </c>
      <c r="M33" s="41">
        <f t="shared" si="0"/>
        <v>0</v>
      </c>
      <c r="N33" s="74">
        <f t="shared" si="0"/>
        <v>0</v>
      </c>
      <c r="O33" s="39">
        <f t="shared" si="0"/>
        <v>0</v>
      </c>
      <c r="P33" s="40">
        <f t="shared" si="0"/>
        <v>0</v>
      </c>
      <c r="Q33" s="264">
        <f t="shared" si="0"/>
        <v>0</v>
      </c>
      <c r="R33" s="40">
        <f t="shared" si="0"/>
        <v>0</v>
      </c>
    </row>
    <row r="34" spans="3:18" ht="21" customHeight="1" thickBot="1" x14ac:dyDescent="0.3">
      <c r="C34" s="83">
        <v>15</v>
      </c>
      <c r="D34" s="245" t="s">
        <v>36</v>
      </c>
      <c r="E34" s="246"/>
      <c r="F34" s="247"/>
      <c r="G34" s="84">
        <f>SUM(G20:G33)</f>
        <v>1103</v>
      </c>
      <c r="H34" s="84">
        <f>SUM(H20:H33)</f>
        <v>28334.904000000002</v>
      </c>
      <c r="I34" s="84">
        <f t="shared" ref="I34:R34" si="1">SUM(I20:I33)</f>
        <v>117</v>
      </c>
      <c r="J34" s="84">
        <f t="shared" si="1"/>
        <v>10588.920000000002</v>
      </c>
      <c r="K34" s="84">
        <f t="shared" si="1"/>
        <v>80</v>
      </c>
      <c r="L34" s="84">
        <f t="shared" si="1"/>
        <v>17</v>
      </c>
      <c r="M34" s="84">
        <f t="shared" si="1"/>
        <v>13</v>
      </c>
      <c r="N34" s="84">
        <f t="shared" si="1"/>
        <v>7</v>
      </c>
      <c r="O34" s="84">
        <f t="shared" si="1"/>
        <v>1056</v>
      </c>
      <c r="P34" s="84">
        <f t="shared" si="1"/>
        <v>5562.09</v>
      </c>
      <c r="Q34" s="84">
        <f t="shared" si="1"/>
        <v>649</v>
      </c>
      <c r="R34" s="85">
        <f t="shared" si="1"/>
        <v>3452.4659999999999</v>
      </c>
    </row>
    <row r="49" spans="7:18" x14ac:dyDescent="0.25"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7:18" x14ac:dyDescent="0.25"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7:18" x14ac:dyDescent="0.25"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7:18" x14ac:dyDescent="0.25">
      <c r="G52" s="43"/>
      <c r="H52" s="44"/>
      <c r="I52" s="43"/>
      <c r="J52" s="44"/>
      <c r="K52" s="43"/>
      <c r="L52" s="43"/>
      <c r="M52" s="43"/>
      <c r="N52" s="43"/>
      <c r="O52" s="43"/>
      <c r="P52" s="44"/>
      <c r="Q52" s="45"/>
      <c r="R52" s="44"/>
    </row>
    <row r="53" spans="7:18" x14ac:dyDescent="0.25">
      <c r="G53" s="43"/>
      <c r="H53" s="44"/>
      <c r="I53" s="43"/>
      <c r="J53" s="44"/>
      <c r="K53" s="43"/>
      <c r="L53" s="43"/>
      <c r="M53" s="43"/>
      <c r="N53" s="43"/>
      <c r="O53" s="43"/>
      <c r="P53" s="44"/>
      <c r="Q53" s="43"/>
      <c r="R53" s="44"/>
    </row>
    <row r="54" spans="7:18" x14ac:dyDescent="0.25">
      <c r="G54" s="43"/>
      <c r="H54" s="44"/>
      <c r="I54" s="43"/>
      <c r="J54" s="44"/>
      <c r="K54" s="43"/>
      <c r="L54" s="43"/>
      <c r="M54" s="43"/>
      <c r="N54" s="43"/>
      <c r="O54" s="43"/>
      <c r="P54" s="44"/>
      <c r="Q54" s="45"/>
      <c r="R54" s="79"/>
    </row>
    <row r="55" spans="7:18" x14ac:dyDescent="0.25">
      <c r="G55" s="43"/>
      <c r="H55" s="44"/>
      <c r="I55" s="43"/>
      <c r="J55" s="44"/>
      <c r="K55" s="43"/>
      <c r="L55" s="43"/>
      <c r="M55" s="43"/>
      <c r="N55" s="43"/>
      <c r="O55" s="43"/>
      <c r="P55" s="44"/>
      <c r="Q55" s="45"/>
      <c r="R55" s="79"/>
    </row>
    <row r="56" spans="7:18" x14ac:dyDescent="0.25">
      <c r="G56" s="43"/>
      <c r="H56" s="44"/>
      <c r="I56" s="43"/>
      <c r="J56" s="44"/>
      <c r="K56" s="43"/>
      <c r="L56" s="43"/>
      <c r="M56" s="43"/>
      <c r="N56" s="43"/>
      <c r="O56" s="43"/>
      <c r="P56" s="44"/>
      <c r="Q56" s="43"/>
      <c r="R56" s="44"/>
    </row>
    <row r="57" spans="7:18" x14ac:dyDescent="0.25">
      <c r="G57" s="43"/>
      <c r="H57" s="44"/>
      <c r="I57" s="43"/>
      <c r="J57" s="44"/>
      <c r="K57" s="43"/>
      <c r="L57" s="43"/>
      <c r="M57" s="43"/>
      <c r="N57" s="43"/>
      <c r="O57" s="43"/>
      <c r="P57" s="43"/>
      <c r="Q57" s="43"/>
      <c r="R57" s="44"/>
    </row>
    <row r="58" spans="7:18" x14ac:dyDescent="0.25">
      <c r="G58" s="43"/>
      <c r="H58" s="44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spans="7:18" x14ac:dyDescent="0.25">
      <c r="G59" s="43"/>
      <c r="H59" s="44"/>
      <c r="I59" s="43"/>
      <c r="J59" s="43"/>
      <c r="K59" s="43"/>
      <c r="L59" s="43"/>
      <c r="M59" s="43"/>
      <c r="N59" s="43"/>
      <c r="O59" s="43"/>
      <c r="P59" s="43"/>
      <c r="Q59" s="43"/>
      <c r="R59" s="44"/>
    </row>
    <row r="60" spans="7:18" x14ac:dyDescent="0.25">
      <c r="G60" s="43"/>
      <c r="H60" s="44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spans="7:18" x14ac:dyDescent="0.25">
      <c r="G61" s="80"/>
      <c r="H61" s="81"/>
      <c r="I61" s="80"/>
      <c r="J61" s="80"/>
      <c r="K61" s="80"/>
      <c r="L61" s="80"/>
      <c r="M61" s="80"/>
      <c r="N61" s="80"/>
      <c r="O61" s="80"/>
      <c r="P61" s="80"/>
      <c r="Q61" s="80"/>
      <c r="R61" s="80"/>
    </row>
    <row r="62" spans="7:18" x14ac:dyDescent="0.25">
      <c r="G62" s="80"/>
      <c r="H62" s="81"/>
      <c r="I62" s="80"/>
      <c r="J62" s="80"/>
      <c r="K62" s="80"/>
      <c r="L62" s="80"/>
      <c r="M62" s="80"/>
      <c r="N62" s="80"/>
      <c r="O62" s="80"/>
      <c r="P62" s="80"/>
      <c r="Q62" s="80"/>
      <c r="R62" s="80"/>
    </row>
    <row r="63" spans="7:18" x14ac:dyDescent="0.25">
      <c r="G63" s="80"/>
      <c r="H63" s="81"/>
      <c r="I63" s="80"/>
      <c r="J63" s="80"/>
      <c r="K63" s="80"/>
      <c r="L63" s="80"/>
      <c r="M63" s="80"/>
      <c r="N63" s="80"/>
      <c r="O63" s="80"/>
      <c r="P63" s="80"/>
      <c r="Q63" s="80"/>
      <c r="R63" s="80"/>
    </row>
    <row r="64" spans="7:18" x14ac:dyDescent="0.25">
      <c r="G64" s="80"/>
      <c r="H64" s="81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5" spans="7:18" x14ac:dyDescent="0.25">
      <c r="G65" s="80"/>
      <c r="H65" s="81"/>
      <c r="I65" s="80"/>
      <c r="J65" s="80"/>
      <c r="K65" s="80"/>
      <c r="L65" s="80"/>
      <c r="M65" s="80"/>
      <c r="N65" s="80"/>
      <c r="O65" s="80"/>
      <c r="P65" s="80"/>
      <c r="Q65" s="80"/>
      <c r="R65" s="80"/>
    </row>
    <row r="66" spans="7:18" x14ac:dyDescent="0.25"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7:18" x14ac:dyDescent="0.25"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7:18" x14ac:dyDescent="0.25"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7:18" x14ac:dyDescent="0.25"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7:18" x14ac:dyDescent="0.25"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7:18" x14ac:dyDescent="0.25"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2020-10-16T11:14:24Z</dcterms:modified>
</cp:coreProperties>
</file>